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UPAS" sheetId="1" r:id="rId4"/>
    <sheet state="visible" name="RH " sheetId="2" r:id="rId5"/>
    <sheet state="visible" name="PJ" sheetId="3" r:id="rId6"/>
    <sheet state="visible" name="Mendo" sheetId="4" r:id="rId7"/>
    <sheet state="visible" name="Maternidade" sheetId="5" r:id="rId8"/>
    <sheet state="visible" name="RESUMO" sheetId="6" r:id="rId9"/>
    <sheet state="hidden" name="Planilha1" sheetId="7" r:id="rId10"/>
    <sheet state="hidden" name="Planilha8" sheetId="8" r:id="rId11"/>
    <sheet state="hidden" name="MEDICO - PROJECAO" sheetId="9" r:id="rId12"/>
    <sheet state="hidden" name="ESF Luzo" sheetId="10" r:id="rId13"/>
    <sheet state="hidden" name="ESF Valentina" sheetId="11" r:id="rId14"/>
    <sheet state="hidden" name="ESF Guanabara" sheetId="12" r:id="rId15"/>
    <sheet state="hidden" name="ESF Caçula" sheetId="13" r:id="rId16"/>
    <sheet state="hidden" name="ESF IV Divisão" sheetId="14" r:id="rId17"/>
    <sheet state="hidden" name="ESF Ouro Fino" sheetId="15" r:id="rId18"/>
    <sheet state="hidden" name="ESF Sueli" sheetId="16" r:id="rId19"/>
    <sheet state="hidden" name="ESF Santa Luzia" sheetId="17" r:id="rId20"/>
    <sheet state="hidden" name="ESF Centro" sheetId="18" r:id="rId21"/>
    <sheet state="hidden" name="ESF Centro Alto" sheetId="19" r:id="rId22"/>
    <sheet state="hidden" name="CEM" sheetId="20" r:id="rId23"/>
    <sheet state="hidden" name="EMAD" sheetId="21" r:id="rId24"/>
    <sheet state="hidden" name="Total Final" sheetId="22" r:id="rId25"/>
  </sheets>
  <definedNames/>
  <calcPr/>
  <extLst>
    <ext uri="GoogleSheetsCustomDataVersion2">
      <go:sheetsCustomData xmlns:go="http://customooxmlschemas.google.com/" r:id="rId26" roundtripDataChecksum="KITnRWYHCUtHurNqPaDG8OfjwsvFkmLW0z4uxFkv4h4="/>
    </ext>
  </extLst>
</workbook>
</file>

<file path=xl/sharedStrings.xml><?xml version="1.0" encoding="utf-8"?>
<sst xmlns="http://schemas.openxmlformats.org/spreadsheetml/2006/main" count="1907" uniqueCount="393">
  <si>
    <t>PLANILHA ORÇAMENTARIA MENSAL - CANOAS/RS</t>
  </si>
  <si>
    <t>COMPOSIÇÃO SALARIAL</t>
  </si>
  <si>
    <t>BENEFICIOS</t>
  </si>
  <si>
    <t>ENCARGOS SOCIAS</t>
  </si>
  <si>
    <t>PROVISIONAMENTO</t>
  </si>
  <si>
    <t>CATEGORIA PROFISSIONAL</t>
  </si>
  <si>
    <t>QTDE</t>
  </si>
  <si>
    <t>CARGA HORARIA</t>
  </si>
  <si>
    <t>SALARIO</t>
  </si>
  <si>
    <t>TOTAL SALÁRIO DIA/MÊS</t>
  </si>
  <si>
    <t>ADICIONAL NOTURNO</t>
  </si>
  <si>
    <t>INSALUBRIDADE 20% OU 40%</t>
  </si>
  <si>
    <t>TOTAL COMPOSIÇÃO SALARIAL</t>
  </si>
  <si>
    <t>CESTA BÁSICA</t>
  </si>
  <si>
    <t>VALE TRANSPORTE</t>
  </si>
  <si>
    <t>VALE REFEIÇÃO</t>
  </si>
  <si>
    <t>TOTAL BENEFICIO</t>
  </si>
  <si>
    <t>PIS          1%</t>
  </si>
  <si>
    <t>FGTS SALÁRIO  8%</t>
  </si>
  <si>
    <t>INSS 27,8%</t>
  </si>
  <si>
    <t>TOTAL ENCARGOS</t>
  </si>
  <si>
    <t>FÉRIAS</t>
  </si>
  <si>
    <t>1/3 FÉRIAS  33,33%</t>
  </si>
  <si>
    <t>FGTS FÉRIAS  8%</t>
  </si>
  <si>
    <t>PIS/FÉRIAS+1/3     1%</t>
  </si>
  <si>
    <t>FÉRIAS S/AVISO PREVIO      1/12</t>
  </si>
  <si>
    <t>1/3 FÉRIAS S/AVISO PREVIO</t>
  </si>
  <si>
    <t>BENEFICIOS 1/12</t>
  </si>
  <si>
    <t>13º SALÁRIO</t>
  </si>
  <si>
    <t>FGTS 13º SALÁRIO  8%</t>
  </si>
  <si>
    <t>PIS/13 SALARIO  1%</t>
  </si>
  <si>
    <t>AVISO PRÉVIO MÊS/12 MESES</t>
  </si>
  <si>
    <t>13º S/AVISO PREVIO</t>
  </si>
  <si>
    <t>FGTS SOBRE AVISO PREVIO    8%</t>
  </si>
  <si>
    <t>PIS SOBRE AVISO PREVIO 1%</t>
  </si>
  <si>
    <t>FGTS  MULTA  40% SALDO</t>
  </si>
  <si>
    <t>INSS            27,8%</t>
  </si>
  <si>
    <t>TOTAL GERAL PROVISIONAMENTO</t>
  </si>
  <si>
    <t>TOTAL GERAL</t>
  </si>
  <si>
    <t>UPA RIO BRANCO</t>
  </si>
  <si>
    <t>COORDENADOR DE ENFERMAGEM</t>
  </si>
  <si>
    <t>40H/SEM</t>
  </si>
  <si>
    <t>COORDENADOR ADMINISTRATIVO</t>
  </si>
  <si>
    <t>ENFERMEIRO DIURNO</t>
  </si>
  <si>
    <t>12x36</t>
  </si>
  <si>
    <t>ENFERMEIRO NOTURNO</t>
  </si>
  <si>
    <t>TÉCNICO DE ENFERMAGEM DIURNO</t>
  </si>
  <si>
    <t>TÉCNICO DE ENFERMAGEM NOTURNO</t>
  </si>
  <si>
    <t>FARMACÊUTICO DIURNO</t>
  </si>
  <si>
    <t>FARMACÊUTICO NOTURNO</t>
  </si>
  <si>
    <t>AUXILIAR DE NUTRIÇÃO DIURNO</t>
  </si>
  <si>
    <t>AUXILIAR DE NUTRIÇÃO NOTURNO</t>
  </si>
  <si>
    <t>LIMPEZA DIURNO</t>
  </si>
  <si>
    <t>LIMPEZA NOTURNO</t>
  </si>
  <si>
    <t>CONTROLADOR DE FLUXO DIURNO</t>
  </si>
  <si>
    <t>CONTROLADOR DE FLUXO NOTURNO</t>
  </si>
  <si>
    <t>AGENTE DE ATENDIMENTO DIURNO</t>
  </si>
  <si>
    <t>AGENTE DE ATENDIMENTO NOTURNO</t>
  </si>
  <si>
    <t>AUXILIAR DE ALMOXARIFADO DIURNO</t>
  </si>
  <si>
    <t>AUXILIAR DE ALMOXARIFADO NOTURNO</t>
  </si>
  <si>
    <t>TÉCNICO EM RADIOLOGIA DIURNO</t>
  </si>
  <si>
    <t>TÉCNICO EM RADIOLOGIA NOTURNO</t>
  </si>
  <si>
    <t>AUXILIAR DE FARMACIA DIURNO</t>
  </si>
  <si>
    <t>AUXILIAR DE FARMACIA NOTURNO</t>
  </si>
  <si>
    <t>ANALISTA LIDER DE ATENDIMENTO</t>
  </si>
  <si>
    <t>MEDICO</t>
  </si>
  <si>
    <t xml:space="preserve">TOTAL GLOBAL </t>
  </si>
  <si>
    <t>UPA LIBERTY DICK CONTER</t>
  </si>
  <si>
    <t>CIRURGIÃO DENTISTA DIURNO</t>
  </si>
  <si>
    <t>CIRURGIÃO DENTISTA NOTURNO</t>
  </si>
  <si>
    <t>AUXILIAR SAUDE BUCAL DIURNO</t>
  </si>
  <si>
    <t>AUXILIAR SAUDE BUCAL NOTURNO</t>
  </si>
  <si>
    <t>12X36</t>
  </si>
  <si>
    <t>BENEFÍCIOS</t>
  </si>
  <si>
    <t>CONTRATAÇÃO</t>
  </si>
  <si>
    <t>VALE ALIMENTAÇÃO</t>
  </si>
  <si>
    <t xml:space="preserve">AUXÍLIO CRECHE </t>
  </si>
  <si>
    <t xml:space="preserve">INSS </t>
  </si>
  <si>
    <t>FGTS S/AVISO PREVIO    8%</t>
  </si>
  <si>
    <t xml:space="preserve">INSS            </t>
  </si>
  <si>
    <t>ASSISTENTE ADMINISTRATIVO OUVIDORIA</t>
  </si>
  <si>
    <t>CLT</t>
  </si>
  <si>
    <t>ANALISTA DE FATURAMENTO</t>
  </si>
  <si>
    <t>ASSISTENTE FINANCEIRO</t>
  </si>
  <si>
    <t>ASSISTENTE DE FATURAMENTO</t>
  </si>
  <si>
    <t>ASSISTENTE DE RH</t>
  </si>
  <si>
    <t xml:space="preserve">AUXILIAR ADMINISTRATIVO (ARQUIVOS) </t>
  </si>
  <si>
    <t>AUXILIAR ADMNISTRATIVO</t>
  </si>
  <si>
    <t>ENFERMEIRO LIDER - NOTURNO</t>
  </si>
  <si>
    <t>ENFERMEIRO LIDER - DIURNO</t>
  </si>
  <si>
    <t>FLEBOTOMISTA NOTURNO</t>
  </si>
  <si>
    <t>FLEBOTOMISTA DIURNO</t>
  </si>
  <si>
    <t>GERENTE DE ENFERMAGEM (RT)</t>
  </si>
  <si>
    <t>GERENTE DE RH</t>
  </si>
  <si>
    <t xml:space="preserve">COMPRADOR </t>
  </si>
  <si>
    <t>AUXILIAR ADMNISTRATIVO PRESTAÇÕES DE CONTAS</t>
  </si>
  <si>
    <t>TÉCNICO EM TECNOLOGIA (TI)</t>
  </si>
  <si>
    <t>RECEPCIONISTA DIURNO</t>
  </si>
  <si>
    <t>RECEPCIONISTA NOTURNO</t>
  </si>
  <si>
    <t xml:space="preserve">SUB TOTAL </t>
  </si>
  <si>
    <t>HOSPITAL MENDO SAMPAIO</t>
  </si>
  <si>
    <t>ENFERMEIRO DIARISTA</t>
  </si>
  <si>
    <t>COORDENADOR DO AMBULATÓRIO</t>
  </si>
  <si>
    <t>FARMACÊUTICO (RESPONSÁVEL TÉCNICO - RT)</t>
  </si>
  <si>
    <t>TÉCNICO DE ENFERMAGEM  NOTURNO</t>
  </si>
  <si>
    <t>TÉCNICO DE ENFERMAGEM  DIARISTA</t>
  </si>
  <si>
    <t xml:space="preserve">TÉCNICO DE IMOBILIZAÇÃO </t>
  </si>
  <si>
    <t xml:space="preserve">TÉCNICO DE RAIO X </t>
  </si>
  <si>
    <t>TÉCNICO DE RAIO X (RESPONSÁVEL TÉCNICO -RT)</t>
  </si>
  <si>
    <t>FISIOTERAPEUTA RESPIRATORIO DIURNO</t>
  </si>
  <si>
    <t>FISIOTERAPEUTA RESPIRATORIO NOTURNO</t>
  </si>
  <si>
    <t>MATERNIDADE</t>
  </si>
  <si>
    <t xml:space="preserve">TÉCNICO DE ENFERMAGEM  </t>
  </si>
  <si>
    <t>ENFERMEIRO</t>
  </si>
  <si>
    <t>EQUIPE MÉDICOS</t>
  </si>
  <si>
    <t>VALOR PLANTAO</t>
  </si>
  <si>
    <t>TOTAL</t>
  </si>
  <si>
    <t>MÉDICO (A) CLINICO GERAL</t>
  </si>
  <si>
    <t>PJ</t>
  </si>
  <si>
    <t>24H/PLANTÃO</t>
  </si>
  <si>
    <t>MÉDICO ANESTESISTA</t>
  </si>
  <si>
    <t>MÉDICO VISITADOR</t>
  </si>
  <si>
    <t>20H/SEMANAIS</t>
  </si>
  <si>
    <t>MÉDICO URGENTISTA VISITADOR</t>
  </si>
  <si>
    <t>MÉDICO CIRURGIÃO</t>
  </si>
  <si>
    <t>MÉDICO GASTROENTEROLOGISTA</t>
  </si>
  <si>
    <t>MÉDICO NEUROLOGISTA</t>
  </si>
  <si>
    <t>MÉDICO OTORRINOLAGISTA</t>
  </si>
  <si>
    <t>MÉDICO DIRETOR TÉCNICO</t>
  </si>
  <si>
    <t>MÉDICO UROLOGISTA</t>
  </si>
  <si>
    <t>MÉDICO VASCULAR</t>
  </si>
  <si>
    <t>MÉDICO GINECOLOGISTA DIARISTA</t>
  </si>
  <si>
    <t>30H/SEMANAIS</t>
  </si>
  <si>
    <t>MÉDICO (A) NEONATOLOGISTA</t>
  </si>
  <si>
    <t>MÉDICO (A) OBSTETRA VISITADOR</t>
  </si>
  <si>
    <t>MÉDICO (A) OBSTETRA</t>
  </si>
  <si>
    <t>MEDICO (A) PEDIATRA</t>
  </si>
  <si>
    <t>MEDICO (A) TOCOGINECOLOGISTA OBSTETRA</t>
  </si>
  <si>
    <t>MENDO SAMPAIO</t>
  </si>
  <si>
    <t>SALÁRIO</t>
  </si>
  <si>
    <t>TÉCNICO DE ENFERMAGEM  DIURNO</t>
  </si>
  <si>
    <t>TÉCNICO DE IMOBILIZAÇÃO NOTURNO</t>
  </si>
  <si>
    <t>TÉCNICO DE IMOBILIZAÇÃO DIURNO</t>
  </si>
  <si>
    <t>MÉDICO ORTOPEDISTA</t>
  </si>
  <si>
    <t>CUSTOS GERAIS</t>
  </si>
  <si>
    <t>ITEM</t>
  </si>
  <si>
    <t>VALOR MENSAL</t>
  </si>
  <si>
    <t>RECURSOS HUMANOS</t>
  </si>
  <si>
    <t>MATERIAIS DIVERSOS</t>
  </si>
  <si>
    <t>Material de Uso Médico e Medicamentos</t>
  </si>
  <si>
    <t>Materiais de Escritório e Expediente</t>
  </si>
  <si>
    <t>Materiais de Manutenção</t>
  </si>
  <si>
    <t>Materiais de Informática</t>
  </si>
  <si>
    <t>Materiais de Higiene e Limpeza</t>
  </si>
  <si>
    <t>Materiais Descartáveis</t>
  </si>
  <si>
    <t>Uniformes e Crachás</t>
  </si>
  <si>
    <t>Gêneros Alimentícios</t>
  </si>
  <si>
    <t>Gás de Cozinha</t>
  </si>
  <si>
    <t>Outros (especificar)</t>
  </si>
  <si>
    <t>SUB-TOTAIS</t>
  </si>
  <si>
    <t>SERVIÇOS DE TERCEIROS (Contratos)</t>
  </si>
  <si>
    <t>Controle de Ponto (Frequência Digital) – Equipamentos e Software</t>
  </si>
  <si>
    <t>Controle de Portaria (Segurança)</t>
  </si>
  <si>
    <t>Dedetização/Desratização – Controle de Pragas/Limpeza Caixa d’água</t>
  </si>
  <si>
    <t>Empresa Multiprofissional</t>
  </si>
  <si>
    <t>Enxoval Hospitalar</t>
  </si>
  <si>
    <t>Exames SADTs</t>
  </si>
  <si>
    <t>Gases Medicinais (Abastecimento m³)</t>
  </si>
  <si>
    <t>Gases Medicinais (Cilindros e Tanques)</t>
  </si>
  <si>
    <t>Impressão Outsorcing</t>
  </si>
  <si>
    <t>Internet (Banda Larga) – Mensalidade</t>
  </si>
  <si>
    <t>Laudos por Telemedicina</t>
  </si>
  <si>
    <t>Lavanderia Hospitalar</t>
  </si>
  <si>
    <t>Locação de Equipamentos de Comunicação (Painés/Tvs/Projetores)</t>
  </si>
  <si>
    <t>Locação de Equipamentos de Informática (Computadores/Impressoras)</t>
  </si>
  <si>
    <t>Locação de Equipamentos de Radiologia</t>
  </si>
  <si>
    <t>Locação de Equipamentos Médico Hospitalares</t>
  </si>
  <si>
    <t>Manutenção Preventiva e Corretiva (Predial) – Considerar lâmpadas, Tomadas, Sifões, Fechaduras e outros)</t>
  </si>
  <si>
    <t>Manutenção Preventiva e Corretiva em equipamentos e mobílias</t>
  </si>
  <si>
    <t>Higiene e limpeza</t>
  </si>
  <si>
    <t>Segurança Patrimonial</t>
  </si>
  <si>
    <t>SND – Serviço de Nutrição e Dietética</t>
  </si>
  <si>
    <t>Software de Gestão (Implantação e Treinamento)</t>
  </si>
  <si>
    <t>Software de Gestão (Mensalidade)</t>
  </si>
  <si>
    <t>Telefonia Fixa</t>
  </si>
  <si>
    <t>Telefonia Móvel</t>
  </si>
  <si>
    <t>OUTRAS PRESTAÇÕES DE SERVIÇO</t>
  </si>
  <si>
    <t>Cursos e Treinamentos (Qualificação Profissional)</t>
  </si>
  <si>
    <t>CUSTOS COMPARTILHADOS RELATIVOS A SEDE E VINCULADOS AO CONTRATO</t>
  </si>
  <si>
    <t>Água</t>
  </si>
  <si>
    <t>Aluguéis Prediais</t>
  </si>
  <si>
    <t>Assessoria Contábil/Contabilidade</t>
  </si>
  <si>
    <t>Assessoria Jurídica</t>
  </si>
  <si>
    <t>Congressos e Viagens a serviço do CONTRATO (devidamente comprovados e vinculados ao objeto)</t>
  </si>
  <si>
    <t>Contabilidade</t>
  </si>
  <si>
    <t>Energia</t>
  </si>
  <si>
    <t>Internet</t>
  </si>
  <si>
    <t>Serviços de Auditoria Independente</t>
  </si>
  <si>
    <t>DESPESAS GERAIS - TOTAL</t>
  </si>
  <si>
    <t>CUSTOS INDIRETOS</t>
  </si>
  <si>
    <t>VALOR TOTAL DA PROPOSTA ORÇAMENTÁRIA</t>
  </si>
  <si>
    <t>MATERNIDADE PADRE GERALDO</t>
  </si>
  <si>
    <t>RESUMO</t>
  </si>
  <si>
    <t>TOTAL MÊS =</t>
  </si>
  <si>
    <t>CUSTOS COMPARTILHADOS</t>
  </si>
  <si>
    <t>TOTAL ANO =</t>
  </si>
  <si>
    <t>AUXILIAR DE LIMPEZA GERAL - DIURNO</t>
  </si>
  <si>
    <t>AUXILIAR DE LIMPEZA GERAL - NOTURNO</t>
  </si>
  <si>
    <t>CONTROLADOR DE ACESSO - DIURNO</t>
  </si>
  <si>
    <t>CONTROLADOR DE ACESSO - NOITE</t>
  </si>
  <si>
    <t>COORDENADOR DE LIMPEZA GERAL</t>
  </si>
  <si>
    <t>VIGILANTE - NOTURNO</t>
  </si>
  <si>
    <t>VIGILANTE - DIURNO</t>
  </si>
  <si>
    <t xml:space="preserve">HOSPITAL INFANTIL </t>
  </si>
  <si>
    <t>Recepcionistas</t>
  </si>
  <si>
    <t>A CONTRATAR</t>
  </si>
  <si>
    <t>Portaria</t>
  </si>
  <si>
    <t>Serviços Gerais (ADLIM)</t>
  </si>
  <si>
    <t xml:space="preserve">Recepção </t>
  </si>
  <si>
    <t xml:space="preserve">A CONTRATAR </t>
  </si>
  <si>
    <t xml:space="preserve">Portaria </t>
  </si>
  <si>
    <t xml:space="preserve">Serviços Gerais </t>
  </si>
  <si>
    <t>DESPESAS/CUSTEIO</t>
  </si>
  <si>
    <t>CATEGORIA DE DESPESAS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</si>
  <si>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</si>
  <si>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</si>
  <si>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</si>
  <si>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</si>
  <si>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</si>
  <si>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</si>
  <si>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</si>
  <si>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</si>
  <si>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</si>
  <si>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</si>
  <si>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</si>
  <si>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</si>
  <si>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12 Meses</t>
  </si>
  <si>
    <t>60 Meses</t>
  </si>
  <si>
    <t>Gastos Administrativos:</t>
  </si>
  <si>
    <t xml:space="preserve">Combustível </t>
  </si>
  <si>
    <t>Publicações</t>
  </si>
  <si>
    <t>Tarifas bancárias</t>
  </si>
  <si>
    <t>Seguros</t>
  </si>
  <si>
    <t>Registro em órgão de fiscalizção</t>
  </si>
  <si>
    <t>Gêneros Alimentícios:</t>
  </si>
  <si>
    <t>Nutrição de pacientes/acompanhantes</t>
  </si>
  <si>
    <t>Café da manhã para colaboradores</t>
  </si>
  <si>
    <t>Locação:</t>
  </si>
  <si>
    <t>Equipamento de informática</t>
  </si>
  <si>
    <t>Equipamento médico- hospitalar</t>
  </si>
  <si>
    <t>Lavanderia e enxoval</t>
  </si>
  <si>
    <t>Sistema de Software</t>
  </si>
  <si>
    <t>Manutenção:</t>
  </si>
  <si>
    <t>Predial (jardinagem, limpeza de caixa d'água, gerador, pára-raio, transformador)</t>
  </si>
  <si>
    <t>Equipamentos de ar condicionado</t>
  </si>
  <si>
    <t>Materiais:</t>
  </si>
  <si>
    <t>Material de higienização e limpeza</t>
  </si>
  <si>
    <t>Uniformes e crachás</t>
  </si>
  <si>
    <t>Material escritório</t>
  </si>
  <si>
    <t>Material de manutenção predial</t>
  </si>
  <si>
    <t>Material médico e hospitalar:</t>
  </si>
  <si>
    <t>Material médico e hospitalar</t>
  </si>
  <si>
    <t xml:space="preserve">Gases Medicinais </t>
  </si>
  <si>
    <t>Medicamento:</t>
  </si>
  <si>
    <t>Medicamentos</t>
  </si>
  <si>
    <t>Recursos Humanos:</t>
  </si>
  <si>
    <t>Salários - bruto</t>
  </si>
  <si>
    <t>Vale alimentação</t>
  </si>
  <si>
    <t>Vale Refeição</t>
  </si>
  <si>
    <t>Vale Transporte</t>
  </si>
  <si>
    <t>Auxílio Creche</t>
  </si>
  <si>
    <t>Férias</t>
  </si>
  <si>
    <t xml:space="preserve">13°Salário </t>
  </si>
  <si>
    <t>Contribuição ao PIS</t>
  </si>
  <si>
    <t xml:space="preserve">Cursos/ Treinamento/ Reciclagem </t>
  </si>
  <si>
    <t>Contribuição ao INSS - cota patronal</t>
  </si>
  <si>
    <t>FGTS rescisório proporicional à vigência contratual</t>
  </si>
  <si>
    <t>Provisionamento recisório</t>
  </si>
  <si>
    <t>INSS provisionado (Férias e 13° Salário)</t>
  </si>
  <si>
    <t>Dissídio</t>
  </si>
  <si>
    <t>Serviços Terceiros:</t>
  </si>
  <si>
    <t xml:space="preserve">Consultoria/assessoria contábil </t>
  </si>
  <si>
    <t xml:space="preserve">Consultoria/assessoria jurídica </t>
  </si>
  <si>
    <t>Limpeza e conservação</t>
  </si>
  <si>
    <t xml:space="preserve">Laboratório de Aálises Clínicas </t>
  </si>
  <si>
    <t>Serviços de apoio diagnóstico terapêutico (SADT)</t>
  </si>
  <si>
    <t>Serviço de Auditoria</t>
  </si>
  <si>
    <t>Serviço de tecnologia de informação (TI)</t>
  </si>
  <si>
    <t>Vigilância/Monitoramento</t>
  </si>
  <si>
    <t>Serviços Administrativos (gestores locais)</t>
  </si>
  <si>
    <t>Medicina do trabalho</t>
  </si>
  <si>
    <t>Despesas com contratação RH</t>
  </si>
  <si>
    <t xml:space="preserve">Serviços de transporte </t>
  </si>
  <si>
    <t>Coleta de Resíduos</t>
  </si>
  <si>
    <t>Serviços Médicos:</t>
  </si>
  <si>
    <t>Serviços Médicos pessoa jurídica</t>
  </si>
  <si>
    <t>Utilidade Pública:</t>
  </si>
  <si>
    <t>Telefonia</t>
  </si>
  <si>
    <t>Força e Luz</t>
  </si>
  <si>
    <t>Impostos:</t>
  </si>
  <si>
    <t>Imposto sobre serviços 2%</t>
  </si>
  <si>
    <t>Custos Indiretos</t>
  </si>
  <si>
    <t>Despesa total</t>
  </si>
  <si>
    <t xml:space="preserve"> PLANILHA ORÇAMENTÁRIA MENSAL -CANOAS/RS</t>
  </si>
  <si>
    <t>EQUIPE MÉDICA UPA RIO BRANCO</t>
  </si>
  <si>
    <t>CATEGORIA</t>
  </si>
  <si>
    <t>QTDE DE PROF.</t>
  </si>
  <si>
    <t>VALOR</t>
  </si>
  <si>
    <t>CUSTO UNITÁRIO</t>
  </si>
  <si>
    <t>CUSTO TOTAL</t>
  </si>
  <si>
    <t>PROFISSIONAIS MÉDICOS</t>
  </si>
  <si>
    <t>MÉDICO CLINICO DIURNO</t>
  </si>
  <si>
    <t>12H/DIA</t>
  </si>
  <si>
    <t>MÉDICO CLINICO NOTURNO</t>
  </si>
  <si>
    <t>12H/NOITE</t>
  </si>
  <si>
    <t>MÉDICO PEDIATRA DIURNO</t>
  </si>
  <si>
    <t>MÉDICO PEDIATRA NOTURNO</t>
  </si>
  <si>
    <t xml:space="preserve">12H/NOITE </t>
  </si>
  <si>
    <t>DIRETOR TÉCNICO</t>
  </si>
  <si>
    <t>40 HS/SEM</t>
  </si>
  <si>
    <t>SUB TOTAL (A)</t>
  </si>
  <si>
    <t>EQUIPE MÉDICA UPA LIBERTY DICK CONTER</t>
  </si>
  <si>
    <t>20H/SEM</t>
  </si>
  <si>
    <t>ESF LUZO</t>
  </si>
  <si>
    <t>PLANILHA DE CUSTO MUNICIPIO DE RIBEIRÃO PIRES - 2021 - ATENÇÃO BÁSICA</t>
  </si>
  <si>
    <t>QTDE MÍNIMA</t>
  </si>
  <si>
    <t>UNIDADES BASICAS DE SAÚDE</t>
  </si>
  <si>
    <t>AUXILIAR ADMINISTRATIVO</t>
  </si>
  <si>
    <t>TECNICOS ENFERMAGEM DIURNO</t>
  </si>
  <si>
    <t>DENTISTA</t>
  </si>
  <si>
    <t>AUXILIAR DE SAÚDE BUCAL</t>
  </si>
  <si>
    <t>FARMACEUTICO</t>
  </si>
  <si>
    <t>PSICOLOGO</t>
  </si>
  <si>
    <t>AGENTE DE SERVIÇOS GERAIS</t>
  </si>
  <si>
    <t xml:space="preserve"> PLANILHA ORÇAMENTÁRIA MENSAL - RIBEIRÃO PIRES</t>
  </si>
  <si>
    <t>EQUIPE MÉDICA UBS</t>
  </si>
  <si>
    <t>QTDE DE PROF. NECESSÁRIA</t>
  </si>
  <si>
    <t>VALOR/DIA</t>
  </si>
  <si>
    <t>MÉDICO GENERALISTA</t>
  </si>
  <si>
    <t>MEDICO PEDIATRA</t>
  </si>
  <si>
    <t>MEDICO GINECOLOGISTA</t>
  </si>
  <si>
    <t>PREFEITURA</t>
  </si>
  <si>
    <t>MERCADO</t>
  </si>
  <si>
    <t>ESF VALENTINA</t>
  </si>
  <si>
    <t>ESF JARDIM GUANABARA</t>
  </si>
  <si>
    <t>ESF JARDIM CAÇULA</t>
  </si>
  <si>
    <t>ESF IV DIVISÃO</t>
  </si>
  <si>
    <t>ESF OURO FINO</t>
  </si>
  <si>
    <t>ESF SUELI</t>
  </si>
  <si>
    <t>ESF SANTA LUZIA</t>
  </si>
  <si>
    <t>ESF CENTRO</t>
  </si>
  <si>
    <t>MOTORISTA</t>
  </si>
  <si>
    <t>NUTRICIONISTA</t>
  </si>
  <si>
    <t>ESF CENTRO ALTO</t>
  </si>
  <si>
    <t>PLANILHA DE CUSTO MUNICIPIO DE RIBEIRÃO PIRES - 2021 - CENTRO DE ESPECIALIDADES</t>
  </si>
  <si>
    <t>CENTRO DE ESPECIALIDADES</t>
  </si>
  <si>
    <t>DIRETOR ADMINISTRATIVO</t>
  </si>
  <si>
    <t>TOTAL GLOBAL</t>
  </si>
  <si>
    <t>EQUIPE MÉDICA CENTRO DE ESPECIALIDADES MÉDICAS</t>
  </si>
  <si>
    <t>MÉDICO CARDIOLOGISTA</t>
  </si>
  <si>
    <t>8 HS/SEM</t>
  </si>
  <si>
    <t>MÉDICO OFTALMOLOGISTA</t>
  </si>
  <si>
    <t>MÉDICO ALERGOLOGISTA</t>
  </si>
  <si>
    <t>MÉDICO ENDOCRINOLOGISTA</t>
  </si>
  <si>
    <t>MEDICO DERMATOLOGISTA</t>
  </si>
  <si>
    <t>MÉDICO PNEUMOLOGISTA</t>
  </si>
  <si>
    <t>MÉDICO OTORRINOLARINGOLOGISTA</t>
  </si>
  <si>
    <t>MÉDICO PSIQUIATRA</t>
  </si>
  <si>
    <t>MÉDICO ONCOLOGISTA</t>
  </si>
  <si>
    <t>MÉDICO GERIATRA</t>
  </si>
  <si>
    <t>EQUIPE DE ATENÇÃO DOMICILIAR</t>
  </si>
  <si>
    <t>ASSISTENTE SOCIAL</t>
  </si>
  <si>
    <t>FISIOTERAPEUTA</t>
  </si>
  <si>
    <t>MÉDICO CLINICO</t>
  </si>
  <si>
    <t>20 HS/SEM</t>
  </si>
  <si>
    <t>Unidade</t>
  </si>
  <si>
    <t>Valor equipe técnica</t>
  </si>
  <si>
    <t>Valor total equipe médica</t>
  </si>
  <si>
    <t>ESF GUANABARA</t>
  </si>
  <si>
    <t>ESF CAÇULA</t>
  </si>
  <si>
    <t>CEM</t>
  </si>
  <si>
    <t>HMSL</t>
  </si>
  <si>
    <t>PROFISSIONAIS</t>
  </si>
  <si>
    <t xml:space="preserve"> LUZO</t>
  </si>
  <si>
    <t xml:space="preserve"> VALENTINA</t>
  </si>
  <si>
    <t>GUANABARA</t>
  </si>
  <si>
    <t>CAÇULA</t>
  </si>
  <si>
    <t>IV DIVISÃO</t>
  </si>
  <si>
    <t>OURO FINO</t>
  </si>
  <si>
    <t>SUELI</t>
  </si>
  <si>
    <t>SANTA LUZIA</t>
  </si>
  <si>
    <t>CENTRO</t>
  </si>
  <si>
    <t>CENTRO ALTO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</si>
</sst>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* #,##0.00_-;\-* #,##0.00_-;_-* \-??_-;_-@"/>
    <numFmt numFmtId="165" formatCode="_-* #,##0_-;\-* #,##0_-;_-* \-??_-;_-@"/>
    <numFmt numFmtId="166" formatCode="_-&quot;R$&quot;\ * #,##0.00_-;\-&quot;R$&quot;\ * #,##0.00_-;_-&quot;R$&quot;\ * &quot;-&quot;??_-;_-@"/>
    <numFmt numFmtId="167" formatCode="[$R$ -416]#,##0.00"/>
    <numFmt numFmtId="168" formatCode="_-* #,##0.00_-;\-* #,##0.00_-;_-* &quot;-&quot;??_-;_-@"/>
  </numFmts>
  <fonts count="33">
    <font>
      <sz val="11.0"/>
      <color rgb="FF000000"/>
      <name val="Calibri"/>
      <scheme val="minor"/>
    </font>
    <font>
      <sz val="10.0"/>
      <color rgb="FF000000"/>
      <name val="Calibri"/>
    </font>
    <font>
      <b/>
      <sz val="10.0"/>
      <color rgb="FF000000"/>
      <name val="Calibri"/>
    </font>
    <font/>
    <font>
      <b/>
      <sz val="10.0"/>
      <color rgb="FFFFFFFF"/>
      <name val="Calibri"/>
    </font>
    <font>
      <sz val="10.0"/>
      <color rgb="FFFFFFFF"/>
      <name val="Calibri"/>
    </font>
    <font>
      <sz val="10.0"/>
      <color theme="1"/>
      <name val="Calibri"/>
    </font>
    <font>
      <b/>
      <sz val="10.0"/>
      <color rgb="FF3F3F3F"/>
      <name val="Calibri"/>
    </font>
    <font>
      <b/>
      <sz val="18.0"/>
      <color rgb="FF000000"/>
      <name val="Calibri"/>
    </font>
    <font>
      <sz val="11.0"/>
      <color rgb="FF000000"/>
      <name val="Calibri"/>
    </font>
    <font>
      <sz val="11.0"/>
      <color theme="1"/>
      <name val="Calibri"/>
    </font>
    <font>
      <b/>
      <sz val="15.0"/>
      <color theme="1"/>
      <name val="Calibri"/>
    </font>
    <font>
      <b/>
      <sz val="10.0"/>
      <color theme="1"/>
      <name val="Calibri"/>
    </font>
    <font>
      <b/>
      <sz val="11.0"/>
      <color rgb="FF000000"/>
      <name val="Calibri"/>
    </font>
    <font>
      <b/>
      <sz val="10.0"/>
      <color rgb="FFFF0000"/>
      <name val="Calibri"/>
    </font>
    <font>
      <b/>
      <sz val="15.0"/>
      <color rgb="FF000000"/>
      <name val="Calibri"/>
    </font>
    <font>
      <b/>
      <sz val="12.0"/>
      <color rgb="FF000000"/>
      <name val="Calibri"/>
    </font>
    <font>
      <sz val="12.0"/>
      <color theme="1"/>
      <name val="Calibri"/>
    </font>
    <font>
      <sz val="12.0"/>
      <color rgb="FF000000"/>
      <name val="Calibri"/>
    </font>
    <font>
      <b/>
      <sz val="12.0"/>
      <color theme="0"/>
      <name val="Calibri"/>
    </font>
    <font>
      <b/>
      <sz val="12.0"/>
      <color rgb="FF000000"/>
      <name val="Arial"/>
    </font>
    <font>
      <sz val="12.0"/>
      <color rgb="FF000000"/>
      <name val="Arial"/>
    </font>
    <font>
      <sz val="12.0"/>
      <color theme="1"/>
      <name val="Arial"/>
    </font>
    <font>
      <b/>
      <sz val="12.0"/>
      <color theme="1"/>
      <name val="Arial"/>
    </font>
    <font>
      <b/>
      <sz val="12.0"/>
      <color rgb="FFFF0000"/>
      <name val="Arial"/>
    </font>
    <font>
      <sz val="11.0"/>
      <color rgb="FF000000"/>
      <name val="Arial Black"/>
    </font>
    <font>
      <b/>
      <sz val="12.0"/>
      <color rgb="FF000000"/>
      <name val="Arial Black"/>
    </font>
    <font>
      <b/>
      <sz val="11.0"/>
      <color rgb="FF000000"/>
      <name val="Arial Black"/>
    </font>
    <font>
      <sz val="10.0"/>
      <color rgb="FF3F3F3F"/>
      <name val="Calibri"/>
    </font>
    <font>
      <color theme="1"/>
      <name val="Calibri"/>
      <scheme val="minor"/>
    </font>
    <font>
      <b/>
      <sz val="10.0"/>
      <color theme="0"/>
      <name val="Calibri"/>
    </font>
    <font>
      <sz val="8.0"/>
      <color rgb="FF000000"/>
      <name val="Calibri"/>
    </font>
    <font>
      <sz val="8.0"/>
      <color rgb="FF000000"/>
      <name val="Verdana"/>
    </font>
  </fonts>
  <fills count="2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E699"/>
        <bgColor rgb="FFFFE699"/>
      </patternFill>
    </fill>
    <fill>
      <patternFill patternType="solid">
        <fgColor rgb="FFDEEBF7"/>
        <bgColor rgb="FFDEEBF7"/>
      </patternFill>
    </fill>
    <fill>
      <patternFill patternType="solid">
        <fgColor rgb="FFC5E0B4"/>
        <bgColor rgb="FFC5E0B4"/>
      </patternFill>
    </fill>
    <fill>
      <patternFill patternType="solid">
        <fgColor rgb="FFF8CBAD"/>
        <bgColor rgb="FFF8CBAD"/>
      </patternFill>
    </fill>
    <fill>
      <patternFill patternType="solid">
        <fgColor rgb="FF00B0F0"/>
        <bgColor rgb="FF00B0F0"/>
      </patternFill>
    </fill>
    <fill>
      <patternFill patternType="solid">
        <fgColor rgb="FFFFE598"/>
        <bgColor rgb="FFFFE598"/>
      </patternFill>
    </fill>
    <fill>
      <patternFill patternType="solid">
        <fgColor theme="0"/>
        <bgColor theme="0"/>
      </patternFill>
    </fill>
    <fill>
      <patternFill patternType="solid">
        <fgColor rgb="FFDAE3F3"/>
        <bgColor rgb="FFDAE3F3"/>
      </patternFill>
    </fill>
    <fill>
      <patternFill patternType="solid">
        <fgColor rgb="FFDEEAF6"/>
        <bgColor rgb="FFDEEAF6"/>
      </patternFill>
    </fill>
    <fill>
      <patternFill patternType="solid">
        <fgColor rgb="FFC5E0B3"/>
        <bgColor rgb="FFC5E0B3"/>
      </patternFill>
    </fill>
    <fill>
      <patternFill patternType="solid">
        <fgColor rgb="FFADB9CA"/>
        <bgColor rgb="FFADB9CA"/>
      </patternFill>
    </fill>
    <fill>
      <patternFill patternType="solid">
        <fgColor rgb="FFB4C6E7"/>
        <bgColor rgb="FFB4C6E7"/>
      </patternFill>
    </fill>
    <fill>
      <patternFill patternType="solid">
        <fgColor rgb="FF2E75B5"/>
        <bgColor rgb="FF2E75B5"/>
      </patternFill>
    </fill>
    <fill>
      <patternFill patternType="solid">
        <fgColor rgb="FF92D050"/>
        <bgColor rgb="FF92D050"/>
      </patternFill>
    </fill>
    <fill>
      <patternFill patternType="solid">
        <fgColor rgb="FFBFBFBF"/>
        <bgColor rgb="FFBFBFBF"/>
      </patternFill>
    </fill>
    <fill>
      <patternFill patternType="solid">
        <fgColor rgb="FFD9D9D9"/>
        <bgColor rgb="FFD9D9D9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rgb="FFFFFF00"/>
      </patternFill>
    </fill>
    <fill>
      <patternFill patternType="solid">
        <fgColor rgb="FF333F4F"/>
        <bgColor rgb="FF333F4F"/>
      </patternFill>
    </fill>
    <fill>
      <patternFill patternType="solid">
        <fgColor rgb="FFE7E6E6"/>
        <bgColor rgb="FFE7E6E6"/>
      </patternFill>
    </fill>
  </fills>
  <borders count="97">
    <border/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</border>
    <border>
      <left/>
      <top/>
      <bottom/>
    </border>
    <border>
      <top/>
      <bottom/>
    </border>
    <border>
      <right/>
      <top/>
      <bottom/>
    </border>
    <border>
      <left/>
      <right/>
      <bottom/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hair">
        <color rgb="FF000000"/>
      </right>
      <top/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/>
      <right style="medium">
        <color rgb="FF000000"/>
      </right>
      <top style="medium">
        <color rgb="FF000000"/>
      </top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</border>
    <border>
      <left style="medium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546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0" fillId="0" fontId="1" numFmtId="0" xfId="0" applyFont="1"/>
    <xf borderId="0" fillId="0" fontId="1" numFmtId="164" xfId="0" applyFont="1" applyNumberFormat="1"/>
    <xf borderId="2" fillId="0" fontId="2" numFmtId="0" xfId="0" applyAlignment="1" applyBorder="1" applyFont="1">
      <alignment horizontal="center" vertical="center"/>
    </xf>
    <xf borderId="2" fillId="2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0" fontId="2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9" fillId="3" fontId="2" numFmtId="0" xfId="0" applyAlignment="1" applyBorder="1" applyFill="1" applyFont="1">
      <alignment horizontal="center"/>
    </xf>
    <xf borderId="9" fillId="4" fontId="2" numFmtId="0" xfId="0" applyAlignment="1" applyBorder="1" applyFill="1" applyFont="1">
      <alignment horizontal="center"/>
    </xf>
    <xf borderId="9" fillId="5" fontId="2" numFmtId="0" xfId="0" applyAlignment="1" applyBorder="1" applyFill="1" applyFont="1">
      <alignment horizontal="center"/>
    </xf>
    <xf borderId="9" fillId="6" fontId="2" numFmtId="0" xfId="0" applyAlignment="1" applyBorder="1" applyFill="1" applyFont="1">
      <alignment horizontal="center"/>
    </xf>
    <xf borderId="12" fillId="7" fontId="1" numFmtId="0" xfId="0" applyBorder="1" applyFill="1" applyFont="1"/>
    <xf borderId="13" fillId="2" fontId="2" numFmtId="0" xfId="0" applyAlignment="1" applyBorder="1" applyFont="1">
      <alignment horizontal="center" shrinkToFit="0" vertical="center" wrapText="1"/>
    </xf>
    <xf borderId="14" fillId="8" fontId="2" numFmtId="0" xfId="0" applyAlignment="1" applyBorder="1" applyFill="1" applyFont="1">
      <alignment horizontal="center" vertical="center"/>
    </xf>
    <xf borderId="15" fillId="8" fontId="2" numFmtId="0" xfId="0" applyAlignment="1" applyBorder="1" applyFont="1">
      <alignment horizontal="center" shrinkToFit="0" vertical="center" wrapText="1"/>
    </xf>
    <xf borderId="15" fillId="3" fontId="2" numFmtId="0" xfId="0" applyAlignment="1" applyBorder="1" applyFont="1">
      <alignment horizontal="center" vertical="center"/>
    </xf>
    <xf borderId="16" fillId="3" fontId="2" numFmtId="0" xfId="0" applyAlignment="1" applyBorder="1" applyFont="1">
      <alignment horizontal="center" shrinkToFit="0" vertical="center" wrapText="1"/>
    </xf>
    <xf borderId="17" fillId="3" fontId="2" numFmtId="164" xfId="0" applyAlignment="1" applyBorder="1" applyFont="1" applyNumberFormat="1">
      <alignment horizontal="center" shrinkToFit="0" vertical="center" wrapText="1"/>
    </xf>
    <xf borderId="18" fillId="3" fontId="2" numFmtId="164" xfId="0" applyAlignment="1" applyBorder="1" applyFont="1" applyNumberFormat="1">
      <alignment horizontal="center" shrinkToFit="0" vertical="center" wrapText="1"/>
    </xf>
    <xf borderId="19" fillId="4" fontId="2" numFmtId="0" xfId="0" applyAlignment="1" applyBorder="1" applyFont="1">
      <alignment horizontal="center" shrinkToFit="0" vertical="center" wrapText="1"/>
    </xf>
    <xf borderId="13" fillId="4" fontId="2" numFmtId="0" xfId="0" applyAlignment="1" applyBorder="1" applyFont="1">
      <alignment horizontal="center" shrinkToFit="0" vertical="center" wrapText="1"/>
    </xf>
    <xf borderId="20" fillId="4" fontId="2" numFmtId="0" xfId="0" applyAlignment="1" applyBorder="1" applyFont="1">
      <alignment horizontal="center" shrinkToFit="0" vertical="center" wrapText="1"/>
    </xf>
    <xf borderId="17" fillId="5" fontId="2" numFmtId="0" xfId="0" applyAlignment="1" applyBorder="1" applyFont="1">
      <alignment horizontal="center" shrinkToFit="0" vertical="center" wrapText="1"/>
    </xf>
    <xf borderId="17" fillId="5" fontId="2" numFmtId="10" xfId="0" applyAlignment="1" applyBorder="1" applyFont="1" applyNumberFormat="1">
      <alignment horizontal="center" shrinkToFit="0" vertical="center" wrapText="1"/>
    </xf>
    <xf borderId="18" fillId="5" fontId="2" numFmtId="0" xfId="0" applyAlignment="1" applyBorder="1" applyFont="1">
      <alignment horizontal="center" shrinkToFit="0" vertical="center" wrapText="1"/>
    </xf>
    <xf borderId="21" fillId="6" fontId="2" numFmtId="0" xfId="0" applyAlignment="1" applyBorder="1" applyFont="1">
      <alignment horizontal="center" shrinkToFit="0" vertical="center" wrapText="1"/>
    </xf>
    <xf borderId="17" fillId="6" fontId="2" numFmtId="0" xfId="0" applyAlignment="1" applyBorder="1" applyFont="1">
      <alignment horizontal="center" shrinkToFit="0" vertical="center" wrapText="1"/>
    </xf>
    <xf borderId="17" fillId="6" fontId="2" numFmtId="10" xfId="0" applyAlignment="1" applyBorder="1" applyFont="1" applyNumberFormat="1">
      <alignment horizontal="center" shrinkToFit="0" vertical="center" wrapText="1"/>
    </xf>
    <xf borderId="18" fillId="6" fontId="2" numFmtId="0" xfId="0" applyAlignment="1" applyBorder="1" applyFont="1">
      <alignment horizontal="center" shrinkToFit="0" vertical="center" wrapText="1"/>
    </xf>
    <xf borderId="15" fillId="7" fontId="2" numFmtId="0" xfId="0" applyAlignment="1" applyBorder="1" applyFont="1">
      <alignment horizontal="center" vertical="center"/>
    </xf>
    <xf borderId="15" fillId="2" fontId="2" numFmtId="0" xfId="0" applyAlignment="1" applyBorder="1" applyFont="1">
      <alignment horizontal="center" vertical="center"/>
    </xf>
    <xf borderId="13" fillId="2" fontId="4" numFmtId="4" xfId="0" applyAlignment="1" applyBorder="1" applyFont="1" applyNumberFormat="1">
      <alignment vertical="center"/>
    </xf>
    <xf borderId="1" fillId="2" fontId="5" numFmtId="0" xfId="0" applyAlignment="1" applyBorder="1" applyFont="1">
      <alignment horizontal="center" textRotation="90"/>
    </xf>
    <xf borderId="22" fillId="2" fontId="6" numFmtId="0" xfId="0" applyAlignment="1" applyBorder="1" applyFont="1">
      <alignment horizontal="left"/>
    </xf>
    <xf borderId="23" fillId="0" fontId="1" numFmtId="0" xfId="0" applyAlignment="1" applyBorder="1" applyFont="1">
      <alignment horizontal="center"/>
    </xf>
    <xf borderId="24" fillId="0" fontId="1" numFmtId="0" xfId="0" applyAlignment="1" applyBorder="1" applyFont="1">
      <alignment horizontal="center"/>
    </xf>
    <xf borderId="25" fillId="9" fontId="1" numFmtId="164" xfId="0" applyBorder="1" applyFill="1" applyFont="1" applyNumberFormat="1"/>
    <xf borderId="24" fillId="0" fontId="1" numFmtId="164" xfId="0" applyBorder="1" applyFont="1" applyNumberFormat="1"/>
    <xf borderId="26" fillId="0" fontId="1" numFmtId="164" xfId="0" applyAlignment="1" applyBorder="1" applyFont="1" applyNumberFormat="1">
      <alignment horizontal="center"/>
    </xf>
    <xf borderId="25" fillId="3" fontId="1" numFmtId="164" xfId="0" applyBorder="1" applyFont="1" applyNumberFormat="1"/>
    <xf borderId="26" fillId="0" fontId="1" numFmtId="164" xfId="0" applyBorder="1" applyFont="1" applyNumberFormat="1"/>
    <xf borderId="25" fillId="2" fontId="7" numFmtId="164" xfId="0" applyAlignment="1" applyBorder="1" applyFont="1" applyNumberFormat="1">
      <alignment horizontal="right"/>
    </xf>
    <xf borderId="25" fillId="10" fontId="1" numFmtId="164" xfId="0" applyBorder="1" applyFill="1" applyFont="1" applyNumberFormat="1"/>
    <xf borderId="25" fillId="5" fontId="1" numFmtId="164" xfId="0" applyBorder="1" applyFont="1" applyNumberFormat="1"/>
    <xf borderId="27" fillId="6" fontId="1" numFmtId="164" xfId="0" applyBorder="1" applyFont="1" applyNumberFormat="1"/>
    <xf borderId="28" fillId="0" fontId="1" numFmtId="164" xfId="0" applyBorder="1" applyFont="1" applyNumberFormat="1"/>
    <xf borderId="29" fillId="0" fontId="1" numFmtId="0" xfId="0" applyAlignment="1" applyBorder="1" applyFont="1">
      <alignment horizontal="center"/>
    </xf>
    <xf borderId="30" fillId="0" fontId="1" numFmtId="0" xfId="0" applyAlignment="1" applyBorder="1" applyFont="1">
      <alignment horizontal="center"/>
    </xf>
    <xf borderId="30" fillId="9" fontId="1" numFmtId="164" xfId="0" applyBorder="1" applyFont="1" applyNumberFormat="1"/>
    <xf borderId="30" fillId="0" fontId="1" numFmtId="164" xfId="0" applyBorder="1" applyFont="1" applyNumberFormat="1"/>
    <xf borderId="30" fillId="0" fontId="1" numFmtId="164" xfId="0" applyAlignment="1" applyBorder="1" applyFont="1" applyNumberFormat="1">
      <alignment horizontal="center"/>
    </xf>
    <xf borderId="31" fillId="0" fontId="2" numFmtId="0" xfId="0" applyAlignment="1" applyBorder="1" applyFont="1">
      <alignment horizontal="center" vertical="center"/>
    </xf>
    <xf borderId="13" fillId="0" fontId="2" numFmtId="165" xfId="0" applyAlignment="1" applyBorder="1" applyFont="1" applyNumberFormat="1">
      <alignment horizontal="center" vertical="center"/>
    </xf>
    <xf borderId="13" fillId="0" fontId="2" numFmtId="0" xfId="0" applyAlignment="1" applyBorder="1" applyFont="1">
      <alignment horizontal="center"/>
    </xf>
    <xf borderId="20" fillId="3" fontId="2" numFmtId="164" xfId="0" applyBorder="1" applyFont="1" applyNumberFormat="1"/>
    <xf borderId="13" fillId="11" fontId="2" numFmtId="4" xfId="0" applyBorder="1" applyFill="1" applyFont="1" applyNumberFormat="1"/>
    <xf borderId="13" fillId="10" fontId="2" numFmtId="4" xfId="0" applyBorder="1" applyFont="1" applyNumberFormat="1"/>
    <xf borderId="13" fillId="12" fontId="2" numFmtId="4" xfId="0" applyBorder="1" applyFill="1" applyFont="1" applyNumberFormat="1"/>
    <xf borderId="13" fillId="5" fontId="2" numFmtId="4" xfId="0" applyBorder="1" applyFont="1" applyNumberFormat="1"/>
    <xf borderId="13" fillId="6" fontId="2" numFmtId="4" xfId="0" applyBorder="1" applyFont="1" applyNumberFormat="1"/>
    <xf borderId="13" fillId="7" fontId="2" numFmtId="4" xfId="0" applyBorder="1" applyFont="1" applyNumberFormat="1"/>
    <xf borderId="3" fillId="0" fontId="1" numFmtId="0" xfId="0" applyBorder="1" applyFont="1"/>
    <xf borderId="0" fillId="0" fontId="1" numFmtId="0" xfId="0" applyAlignment="1" applyFont="1">
      <alignment horizontal="center"/>
    </xf>
    <xf borderId="14" fillId="2" fontId="2" numFmtId="0" xfId="0" applyAlignment="1" applyBorder="1" applyFont="1">
      <alignment horizontal="center" vertical="center"/>
    </xf>
    <xf borderId="15" fillId="2" fontId="2" numFmtId="0" xfId="0" applyAlignment="1" applyBorder="1" applyFont="1">
      <alignment horizontal="center" shrinkToFit="0" vertical="center" wrapText="1"/>
    </xf>
    <xf borderId="13" fillId="0" fontId="2" numFmtId="0" xfId="0" applyAlignment="1" applyBorder="1" applyFont="1">
      <alignment horizontal="center" vertical="center"/>
    </xf>
    <xf borderId="32" fillId="0" fontId="1" numFmtId="0" xfId="0" applyAlignment="1" applyBorder="1" applyFont="1">
      <alignment horizontal="left"/>
    </xf>
    <xf borderId="33" fillId="0" fontId="1" numFmtId="0" xfId="0" applyAlignment="1" applyBorder="1" applyFont="1">
      <alignment horizontal="center"/>
    </xf>
    <xf borderId="24" fillId="0" fontId="1" numFmtId="164" xfId="0" applyAlignment="1" applyBorder="1" applyFont="1" applyNumberFormat="1">
      <alignment horizontal="center"/>
    </xf>
    <xf borderId="25" fillId="6" fontId="1" numFmtId="164" xfId="0" applyBorder="1" applyFont="1" applyNumberFormat="1"/>
    <xf borderId="34" fillId="0" fontId="1" numFmtId="0" xfId="0" applyBorder="1" applyFont="1"/>
    <xf borderId="35" fillId="0" fontId="1" numFmtId="0" xfId="0" applyAlignment="1" applyBorder="1" applyFont="1">
      <alignment horizontal="center"/>
    </xf>
    <xf borderId="34" fillId="2" fontId="6" numFmtId="0" xfId="0" applyBorder="1" applyFont="1"/>
    <xf borderId="0" fillId="0" fontId="1" numFmtId="4" xfId="0" applyFont="1" applyNumberFormat="1"/>
    <xf borderId="36" fillId="8" fontId="8" numFmtId="0" xfId="0" applyAlignment="1" applyBorder="1" applyFont="1">
      <alignment horizontal="center" shrinkToFit="0" vertical="center" wrapText="1"/>
    </xf>
    <xf borderId="37" fillId="3" fontId="2" numFmtId="0" xfId="0" applyAlignment="1" applyBorder="1" applyFont="1">
      <alignment horizontal="center"/>
    </xf>
    <xf borderId="38" fillId="0" fontId="3" numFmtId="0" xfId="0" applyBorder="1" applyFont="1"/>
    <xf borderId="39" fillId="0" fontId="3" numFmtId="0" xfId="0" applyBorder="1" applyFont="1"/>
    <xf borderId="37" fillId="4" fontId="2" numFmtId="0" xfId="0" applyAlignment="1" applyBorder="1" applyFont="1">
      <alignment horizontal="center"/>
    </xf>
    <xf borderId="37" fillId="5" fontId="2" numFmtId="0" xfId="0" applyAlignment="1" applyBorder="1" applyFont="1">
      <alignment horizontal="center"/>
    </xf>
    <xf borderId="37" fillId="6" fontId="2" numFmtId="0" xfId="0" applyAlignment="1" applyBorder="1" applyFont="1">
      <alignment horizontal="center"/>
    </xf>
    <xf borderId="1" fillId="7" fontId="1" numFmtId="0" xfId="0" applyBorder="1" applyFont="1"/>
    <xf borderId="40" fillId="0" fontId="3" numFmtId="0" xfId="0" applyBorder="1" applyFont="1"/>
    <xf borderId="1" fillId="8" fontId="2" numFmtId="0" xfId="0" applyAlignment="1" applyBorder="1" applyFont="1">
      <alignment horizontal="center" vertical="center"/>
    </xf>
    <xf borderId="1" fillId="8" fontId="2" numFmtId="0" xfId="0" applyAlignment="1" applyBorder="1" applyFont="1">
      <alignment horizontal="center" shrinkToFit="0" vertical="center" wrapText="1"/>
    </xf>
    <xf borderId="1" fillId="3" fontId="2" numFmtId="0" xfId="0" applyAlignment="1" applyBorder="1" applyFont="1">
      <alignment horizontal="center" vertical="center"/>
    </xf>
    <xf borderId="1" fillId="3" fontId="2" numFmtId="0" xfId="0" applyAlignment="1" applyBorder="1" applyFont="1">
      <alignment horizontal="center" shrinkToFit="0" vertical="center" wrapText="1"/>
    </xf>
    <xf borderId="1" fillId="3" fontId="2" numFmtId="164" xfId="0" applyAlignment="1" applyBorder="1" applyFont="1" applyNumberFormat="1">
      <alignment horizontal="center" shrinkToFit="0" vertical="center" wrapText="1"/>
    </xf>
    <xf borderId="1" fillId="4" fontId="2" numFmtId="0" xfId="0" applyAlignment="1" applyBorder="1" applyFont="1">
      <alignment horizontal="center" shrinkToFit="0" vertical="center" wrapText="1"/>
    </xf>
    <xf borderId="1" fillId="5" fontId="2" numFmtId="0" xfId="0" applyAlignment="1" applyBorder="1" applyFont="1">
      <alignment horizontal="center" shrinkToFit="0" vertical="center" wrapText="1"/>
    </xf>
    <xf borderId="1" fillId="5" fontId="2" numFmtId="10" xfId="0" applyAlignment="1" applyBorder="1" applyFont="1" applyNumberFormat="1">
      <alignment horizontal="center" shrinkToFit="0" vertical="center" wrapText="1"/>
    </xf>
    <xf borderId="1" fillId="6" fontId="2" numFmtId="0" xfId="0" applyAlignment="1" applyBorder="1" applyFont="1">
      <alignment horizontal="center" shrinkToFit="0" vertical="center" wrapText="1"/>
    </xf>
    <xf borderId="1" fillId="6" fontId="2" numFmtId="10" xfId="0" applyAlignment="1" applyBorder="1" applyFont="1" applyNumberFormat="1">
      <alignment horizontal="center" shrinkToFit="0" vertical="center" wrapText="1"/>
    </xf>
    <xf borderId="1" fillId="7" fontId="2" numFmtId="0" xfId="0" applyAlignment="1" applyBorder="1" applyFont="1">
      <alignment horizontal="center" vertical="center"/>
    </xf>
    <xf borderId="41" fillId="9" fontId="9" numFmtId="0" xfId="0" applyAlignment="1" applyBorder="1" applyFont="1">
      <alignment horizontal="left" shrinkToFit="0" vertical="center" wrapText="1"/>
    </xf>
    <xf borderId="41" fillId="9" fontId="1" numFmtId="165" xfId="0" applyAlignment="1" applyBorder="1" applyFont="1" applyNumberFormat="1">
      <alignment horizontal="center" vertical="center"/>
    </xf>
    <xf borderId="41" fillId="9" fontId="1" numFmtId="165" xfId="0" applyAlignment="1" applyBorder="1" applyFont="1" applyNumberFormat="1">
      <alignment horizontal="center"/>
    </xf>
    <xf borderId="41" fillId="9" fontId="1" numFmtId="0" xfId="0" applyAlignment="1" applyBorder="1" applyFont="1">
      <alignment horizontal="center"/>
    </xf>
    <xf borderId="41" fillId="9" fontId="1" numFmtId="166" xfId="0" applyBorder="1" applyFont="1" applyNumberFormat="1"/>
    <xf borderId="42" fillId="0" fontId="1" numFmtId="166" xfId="0" applyBorder="1" applyFont="1" applyNumberFormat="1"/>
    <xf borderId="42" fillId="0" fontId="1" numFmtId="166" xfId="0" applyAlignment="1" applyBorder="1" applyFont="1" applyNumberFormat="1">
      <alignment horizontal="center"/>
    </xf>
    <xf borderId="41" fillId="3" fontId="1" numFmtId="166" xfId="0" applyBorder="1" applyFont="1" applyNumberFormat="1"/>
    <xf borderId="41" fillId="2" fontId="6" numFmtId="166" xfId="0" applyAlignment="1" applyBorder="1" applyFont="1" applyNumberFormat="1">
      <alignment horizontal="right"/>
    </xf>
    <xf borderId="41" fillId="10" fontId="1" numFmtId="166" xfId="0" applyBorder="1" applyFont="1" applyNumberFormat="1"/>
    <xf borderId="41" fillId="5" fontId="1" numFmtId="166" xfId="0" applyBorder="1" applyFont="1" applyNumberFormat="1"/>
    <xf borderId="41" fillId="6" fontId="1" numFmtId="166" xfId="0" applyBorder="1" applyFont="1" applyNumberFormat="1"/>
    <xf borderId="43" fillId="9" fontId="9" numFmtId="0" xfId="0" applyAlignment="1" applyBorder="1" applyFont="1">
      <alignment horizontal="left" shrinkToFit="0" vertical="center" wrapText="1"/>
    </xf>
    <xf borderId="43" fillId="9" fontId="1" numFmtId="165" xfId="0" applyAlignment="1" applyBorder="1" applyFont="1" applyNumberFormat="1">
      <alignment horizontal="center" vertical="center"/>
    </xf>
    <xf borderId="43" fillId="9" fontId="1" numFmtId="165" xfId="0" applyAlignment="1" applyBorder="1" applyFont="1" applyNumberFormat="1">
      <alignment horizontal="center"/>
    </xf>
    <xf borderId="43" fillId="9" fontId="1" numFmtId="0" xfId="0" applyAlignment="1" applyBorder="1" applyFont="1">
      <alignment horizontal="center"/>
    </xf>
    <xf borderId="43" fillId="9" fontId="1" numFmtId="166" xfId="0" applyBorder="1" applyFont="1" applyNumberFormat="1"/>
    <xf borderId="43" fillId="0" fontId="1" numFmtId="166" xfId="0" applyBorder="1" applyFont="1" applyNumberFormat="1"/>
    <xf borderId="43" fillId="0" fontId="1" numFmtId="166" xfId="0" applyAlignment="1" applyBorder="1" applyFont="1" applyNumberFormat="1">
      <alignment horizontal="center"/>
    </xf>
    <xf borderId="43" fillId="3" fontId="1" numFmtId="166" xfId="0" applyBorder="1" applyFont="1" applyNumberFormat="1"/>
    <xf borderId="43" fillId="10" fontId="1" numFmtId="166" xfId="0" applyBorder="1" applyFont="1" applyNumberFormat="1"/>
    <xf borderId="43" fillId="9" fontId="10" numFmtId="0" xfId="0" applyAlignment="1" applyBorder="1" applyFont="1">
      <alignment horizontal="left" shrinkToFit="0" vertical="center" wrapText="1"/>
    </xf>
    <xf borderId="43" fillId="9" fontId="6" numFmtId="165" xfId="0" applyAlignment="1" applyBorder="1" applyFont="1" applyNumberFormat="1">
      <alignment horizontal="center" vertical="center"/>
    </xf>
    <xf borderId="43" fillId="9" fontId="6" numFmtId="165" xfId="0" applyAlignment="1" applyBorder="1" applyFont="1" applyNumberFormat="1">
      <alignment horizontal="center"/>
    </xf>
    <xf borderId="43" fillId="9" fontId="6" numFmtId="0" xfId="0" applyAlignment="1" applyBorder="1" applyFont="1">
      <alignment horizontal="center"/>
    </xf>
    <xf borderId="43" fillId="9" fontId="11" numFmtId="0" xfId="0" applyAlignment="1" applyBorder="1" applyFont="1">
      <alignment horizontal="center" shrinkToFit="0" vertical="center" wrapText="1"/>
    </xf>
    <xf borderId="43" fillId="9" fontId="12" numFmtId="165" xfId="0" applyAlignment="1" applyBorder="1" applyFont="1" applyNumberFormat="1">
      <alignment horizontal="center"/>
    </xf>
    <xf borderId="43" fillId="9" fontId="12" numFmtId="165" xfId="0" applyAlignment="1" applyBorder="1" applyFont="1" applyNumberFormat="1">
      <alignment horizontal="center" vertical="center"/>
    </xf>
    <xf borderId="43" fillId="0" fontId="13" numFmtId="166" xfId="0" applyAlignment="1" applyBorder="1" applyFont="1" applyNumberFormat="1">
      <alignment vertical="center"/>
    </xf>
    <xf borderId="44" fillId="9" fontId="8" numFmtId="0" xfId="0" applyAlignment="1" applyBorder="1" applyFont="1">
      <alignment horizontal="center" shrinkToFit="0" vertical="center" wrapText="1"/>
    </xf>
    <xf borderId="45" fillId="0" fontId="3" numFmtId="0" xfId="0" applyBorder="1" applyFont="1"/>
    <xf borderId="46" fillId="0" fontId="3" numFmtId="0" xfId="0" applyBorder="1" applyFont="1"/>
    <xf borderId="43" fillId="0" fontId="9" numFmtId="0" xfId="0" applyAlignment="1" applyBorder="1" applyFont="1">
      <alignment horizontal="left" shrinkToFit="0" vertical="center" wrapText="1"/>
    </xf>
    <xf borderId="43" fillId="0" fontId="1" numFmtId="0" xfId="0" applyAlignment="1" applyBorder="1" applyFont="1">
      <alignment horizontal="center" vertical="center"/>
    </xf>
    <xf borderId="43" fillId="9" fontId="1" numFmtId="166" xfId="0" applyAlignment="1" applyBorder="1" applyFont="1" applyNumberFormat="1">
      <alignment vertical="center"/>
    </xf>
    <xf borderId="43" fillId="0" fontId="1" numFmtId="166" xfId="0" applyAlignment="1" applyBorder="1" applyFont="1" applyNumberFormat="1">
      <alignment vertical="center"/>
    </xf>
    <xf borderId="43" fillId="0" fontId="1" numFmtId="166" xfId="0" applyAlignment="1" applyBorder="1" applyFont="1" applyNumberFormat="1">
      <alignment horizontal="center" vertical="center"/>
    </xf>
    <xf borderId="43" fillId="3" fontId="1" numFmtId="166" xfId="0" applyAlignment="1" applyBorder="1" applyFont="1" applyNumberFormat="1">
      <alignment vertical="center"/>
    </xf>
    <xf borderId="43" fillId="2" fontId="6" numFmtId="166" xfId="0" applyAlignment="1" applyBorder="1" applyFont="1" applyNumberFormat="1">
      <alignment horizontal="right" vertical="center"/>
    </xf>
    <xf borderId="43" fillId="10" fontId="1" numFmtId="166" xfId="0" applyAlignment="1" applyBorder="1" applyFont="1" applyNumberFormat="1">
      <alignment vertical="center"/>
    </xf>
    <xf borderId="43" fillId="5" fontId="1" numFmtId="166" xfId="0" applyAlignment="1" applyBorder="1" applyFont="1" applyNumberFormat="1">
      <alignment vertical="center"/>
    </xf>
    <xf borderId="43" fillId="6" fontId="1" numFmtId="166" xfId="0" applyAlignment="1" applyBorder="1" applyFont="1" applyNumberFormat="1">
      <alignment vertical="center"/>
    </xf>
    <xf borderId="43" fillId="9" fontId="1" numFmtId="0" xfId="0" applyAlignment="1" applyBorder="1" applyFont="1">
      <alignment horizontal="center" vertical="center"/>
    </xf>
    <xf borderId="43" fillId="9" fontId="10" numFmtId="0" xfId="0" applyAlignment="1" applyBorder="1" applyFont="1">
      <alignment vertical="center"/>
    </xf>
    <xf borderId="43" fillId="9" fontId="1" numFmtId="0" xfId="0" applyAlignment="1" applyBorder="1" applyFont="1">
      <alignment horizontal="center" shrinkToFit="0" vertical="center" wrapText="1"/>
    </xf>
    <xf borderId="43" fillId="9" fontId="6" numFmtId="0" xfId="0" applyAlignment="1" applyBorder="1" applyFont="1">
      <alignment horizontal="center" shrinkToFit="0" vertical="center" wrapText="1"/>
    </xf>
    <xf borderId="43" fillId="0" fontId="6" numFmtId="0" xfId="0" applyAlignment="1" applyBorder="1" applyFont="1">
      <alignment horizontal="center" shrinkToFit="0" vertical="center" wrapText="1"/>
    </xf>
    <xf borderId="43" fillId="9" fontId="14" numFmtId="165" xfId="0" applyAlignment="1" applyBorder="1" applyFont="1" applyNumberFormat="1">
      <alignment horizontal="center" vertical="center"/>
    </xf>
    <xf borderId="43" fillId="0" fontId="14" numFmtId="0" xfId="0" applyAlignment="1" applyBorder="1" applyFont="1">
      <alignment horizontal="center" shrinkToFit="0" vertical="center" wrapText="1"/>
    </xf>
    <xf borderId="43" fillId="9" fontId="2" numFmtId="166" xfId="0" applyAlignment="1" applyBorder="1" applyFont="1" applyNumberFormat="1">
      <alignment vertical="center"/>
    </xf>
    <xf borderId="43" fillId="6" fontId="2" numFmtId="166" xfId="0" applyAlignment="1" applyBorder="1" applyFont="1" applyNumberFormat="1">
      <alignment vertical="center"/>
    </xf>
    <xf borderId="43" fillId="0" fontId="2" numFmtId="166" xfId="0" applyAlignment="1" applyBorder="1" applyFont="1" applyNumberFormat="1">
      <alignment vertical="center"/>
    </xf>
    <xf borderId="43" fillId="9" fontId="6" numFmtId="0" xfId="0" applyAlignment="1" applyBorder="1" applyFont="1">
      <alignment horizontal="center" vertical="center"/>
    </xf>
    <xf borderId="43" fillId="0" fontId="12" numFmtId="0" xfId="0" applyAlignment="1" applyBorder="1" applyFont="1">
      <alignment horizontal="center" vertical="center"/>
    </xf>
    <xf borderId="43" fillId="0" fontId="2" numFmtId="166" xfId="0" applyAlignment="1" applyBorder="1" applyFont="1" applyNumberFormat="1">
      <alignment horizontal="center" vertical="center"/>
    </xf>
    <xf borderId="43" fillId="3" fontId="2" numFmtId="166" xfId="0" applyAlignment="1" applyBorder="1" applyFont="1" applyNumberFormat="1">
      <alignment vertical="center"/>
    </xf>
    <xf borderId="43" fillId="2" fontId="12" numFmtId="166" xfId="0" applyAlignment="1" applyBorder="1" applyFont="1" applyNumberFormat="1">
      <alignment horizontal="right" vertical="center"/>
    </xf>
    <xf borderId="43" fillId="10" fontId="2" numFmtId="166" xfId="0" applyAlignment="1" applyBorder="1" applyFont="1" applyNumberFormat="1">
      <alignment vertical="center"/>
    </xf>
    <xf borderId="43" fillId="5" fontId="2" numFmtId="166" xfId="0" applyAlignment="1" applyBorder="1" applyFont="1" applyNumberFormat="1">
      <alignment vertical="center"/>
    </xf>
    <xf borderId="43" fillId="0" fontId="15" numFmtId="0" xfId="0" applyAlignment="1" applyBorder="1" applyFont="1">
      <alignment horizontal="center" vertical="center"/>
    </xf>
    <xf borderId="43" fillId="13" fontId="12" numFmtId="165" xfId="0" applyAlignment="1" applyBorder="1" applyFill="1" applyFont="1" applyNumberFormat="1">
      <alignment horizontal="center" vertical="center"/>
    </xf>
    <xf borderId="43" fillId="13" fontId="12" numFmtId="166" xfId="0" applyAlignment="1" applyBorder="1" applyFont="1" applyNumberFormat="1">
      <alignment horizontal="center" vertical="center"/>
    </xf>
    <xf borderId="0" fillId="0" fontId="8" numFmtId="0" xfId="0" applyAlignment="1" applyFont="1">
      <alignment horizontal="center" vertical="center"/>
    </xf>
    <xf borderId="1" fillId="8" fontId="16" numFmtId="0" xfId="0" applyAlignment="1" applyBorder="1" applyFont="1">
      <alignment horizontal="center" shrinkToFit="0" vertical="center" wrapText="1"/>
    </xf>
    <xf borderId="1" fillId="8" fontId="16" numFmtId="0" xfId="0" applyAlignment="1" applyBorder="1" applyFont="1">
      <alignment horizontal="center" vertical="center"/>
    </xf>
    <xf borderId="1" fillId="3" fontId="16" numFmtId="166" xfId="0" applyAlignment="1" applyBorder="1" applyFont="1" applyNumberFormat="1">
      <alignment horizontal="center" shrinkToFit="0" vertical="center" wrapText="1"/>
    </xf>
    <xf borderId="0" fillId="0" fontId="9" numFmtId="0" xfId="0" applyAlignment="1" applyFont="1">
      <alignment vertical="center"/>
    </xf>
    <xf borderId="47" fillId="14" fontId="16" numFmtId="0" xfId="0" applyAlignment="1" applyBorder="1" applyFill="1" applyFont="1">
      <alignment horizontal="center" shrinkToFit="0" vertical="center" wrapText="1"/>
    </xf>
    <xf borderId="48" fillId="0" fontId="3" numFmtId="0" xfId="0" applyBorder="1" applyFont="1"/>
    <xf borderId="49" fillId="0" fontId="3" numFmtId="0" xfId="0" applyBorder="1" applyFont="1"/>
    <xf borderId="41" fillId="9" fontId="17" numFmtId="0" xfId="0" applyAlignment="1" applyBorder="1" applyFont="1">
      <alignment vertical="center"/>
    </xf>
    <xf borderId="43" fillId="9" fontId="17" numFmtId="0" xfId="0" applyAlignment="1" applyBorder="1" applyFont="1">
      <alignment horizontal="center" vertical="center"/>
    </xf>
    <xf borderId="43" fillId="9" fontId="17" numFmtId="1" xfId="0" applyAlignment="1" applyBorder="1" applyFont="1" applyNumberFormat="1">
      <alignment horizontal="center" vertical="center"/>
    </xf>
    <xf borderId="43" fillId="0" fontId="18" numFmtId="166" xfId="0" applyAlignment="1" applyBorder="1" applyFont="1" applyNumberFormat="1">
      <alignment horizontal="right" vertical="center"/>
    </xf>
    <xf borderId="43" fillId="0" fontId="18" numFmtId="166" xfId="0" applyAlignment="1" applyBorder="1" applyFont="1" applyNumberFormat="1">
      <alignment vertical="center"/>
    </xf>
    <xf borderId="0" fillId="0" fontId="9" numFmtId="164" xfId="0" applyAlignment="1" applyFont="1" applyNumberFormat="1">
      <alignment vertical="center"/>
    </xf>
    <xf borderId="43" fillId="9" fontId="18" numFmtId="0" xfId="0" applyAlignment="1" applyBorder="1" applyFont="1">
      <alignment vertical="center"/>
    </xf>
    <xf borderId="43" fillId="0" fontId="17" numFmtId="0" xfId="0" applyAlignment="1" applyBorder="1" applyFont="1">
      <alignment vertical="center"/>
    </xf>
    <xf borderId="43" fillId="9" fontId="18" numFmtId="1" xfId="0" applyAlignment="1" applyBorder="1" applyFont="1" applyNumberFormat="1">
      <alignment horizontal="center" vertical="center"/>
    </xf>
    <xf borderId="43" fillId="9" fontId="17" numFmtId="0" xfId="0" applyAlignment="1" applyBorder="1" applyFont="1">
      <alignment vertical="center"/>
    </xf>
    <xf borderId="50" fillId="9" fontId="17" numFmtId="0" xfId="0" applyAlignment="1" applyBorder="1" applyFont="1">
      <alignment vertical="center"/>
    </xf>
    <xf borderId="50" fillId="9" fontId="17" numFmtId="0" xfId="0" applyAlignment="1" applyBorder="1" applyFont="1">
      <alignment horizontal="center" vertical="center"/>
    </xf>
    <xf borderId="50" fillId="9" fontId="17" numFmtId="1" xfId="0" applyAlignment="1" applyBorder="1" applyFont="1" applyNumberFormat="1">
      <alignment horizontal="center" vertical="center"/>
    </xf>
    <xf borderId="51" fillId="0" fontId="18" numFmtId="166" xfId="0" applyAlignment="1" applyBorder="1" applyFont="1" applyNumberFormat="1">
      <alignment horizontal="right" vertical="center"/>
    </xf>
    <xf borderId="51" fillId="0" fontId="18" numFmtId="166" xfId="0" applyAlignment="1" applyBorder="1" applyFont="1" applyNumberFormat="1">
      <alignment vertical="center"/>
    </xf>
    <xf borderId="1" fillId="8" fontId="17" numFmtId="0" xfId="0" applyAlignment="1" applyBorder="1" applyFont="1">
      <alignment vertical="center"/>
    </xf>
    <xf borderId="1" fillId="8" fontId="16" numFmtId="1" xfId="0" applyAlignment="1" applyBorder="1" applyFont="1" applyNumberFormat="1">
      <alignment horizontal="center" vertical="center"/>
    </xf>
    <xf borderId="1" fillId="8" fontId="16" numFmtId="166" xfId="0" applyAlignment="1" applyBorder="1" applyFont="1" applyNumberFormat="1">
      <alignment horizontal="center" vertical="center"/>
    </xf>
    <xf borderId="1" fillId="8" fontId="16" numFmtId="166" xfId="0" applyAlignment="1" applyBorder="1" applyFont="1" applyNumberFormat="1">
      <alignment vertical="center"/>
    </xf>
    <xf borderId="37" fillId="14" fontId="16" numFmtId="0" xfId="0" applyAlignment="1" applyBorder="1" applyFont="1">
      <alignment horizontal="center" shrinkToFit="0" vertical="center" wrapText="1"/>
    </xf>
    <xf borderId="41" fillId="9" fontId="18" numFmtId="0" xfId="0" applyAlignment="1" applyBorder="1" applyFont="1">
      <alignment vertical="center"/>
    </xf>
    <xf borderId="41" fillId="9" fontId="17" numFmtId="0" xfId="0" applyAlignment="1" applyBorder="1" applyFont="1">
      <alignment horizontal="center" vertical="center"/>
    </xf>
    <xf borderId="41" fillId="9" fontId="18" numFmtId="1" xfId="0" applyAlignment="1" applyBorder="1" applyFont="1" applyNumberFormat="1">
      <alignment horizontal="center" vertical="center"/>
    </xf>
    <xf borderId="42" fillId="0" fontId="18" numFmtId="166" xfId="0" applyAlignment="1" applyBorder="1" applyFont="1" applyNumberFormat="1">
      <alignment horizontal="right" vertical="center"/>
    </xf>
    <xf borderId="42" fillId="0" fontId="18" numFmtId="166" xfId="0" applyAlignment="1" applyBorder="1" applyFont="1" applyNumberFormat="1">
      <alignment vertical="center"/>
    </xf>
    <xf borderId="43" fillId="9" fontId="17" numFmtId="0" xfId="0" applyAlignment="1" applyBorder="1" applyFont="1">
      <alignment horizontal="left" vertical="center"/>
    </xf>
    <xf borderId="43" fillId="9" fontId="18" numFmtId="166" xfId="0" applyAlignment="1" applyBorder="1" applyFont="1" applyNumberFormat="1">
      <alignment horizontal="right" vertical="center"/>
    </xf>
    <xf borderId="43" fillId="9" fontId="18" numFmtId="166" xfId="0" applyAlignment="1" applyBorder="1" applyFont="1" applyNumberFormat="1">
      <alignment vertical="center"/>
    </xf>
    <xf borderId="1" fillId="8" fontId="17" numFmtId="0" xfId="0" applyAlignment="1" applyBorder="1" applyFont="1">
      <alignment horizontal="center" vertical="center"/>
    </xf>
    <xf borderId="1" fillId="8" fontId="17" numFmtId="1" xfId="0" applyAlignment="1" applyBorder="1" applyFont="1" applyNumberFormat="1">
      <alignment horizontal="center" vertical="center"/>
    </xf>
    <xf borderId="1" fillId="8" fontId="16" numFmtId="166" xfId="0" applyAlignment="1" applyBorder="1" applyFont="1" applyNumberFormat="1">
      <alignment horizontal="right" vertical="center"/>
    </xf>
    <xf borderId="37" fillId="15" fontId="19" numFmtId="0" xfId="0" applyAlignment="1" applyBorder="1" applyFill="1" applyFont="1">
      <alignment horizontal="center" vertical="center"/>
    </xf>
    <xf borderId="1" fillId="15" fontId="19" numFmtId="166" xfId="0" applyAlignment="1" applyBorder="1" applyFont="1" applyNumberFormat="1">
      <alignment vertical="center"/>
    </xf>
    <xf borderId="0" fillId="0" fontId="9" numFmtId="0" xfId="0" applyAlignment="1" applyFont="1">
      <alignment horizontal="center"/>
    </xf>
    <xf borderId="0" fillId="0" fontId="9" numFmtId="166" xfId="0" applyFont="1" applyNumberFormat="1"/>
    <xf borderId="52" fillId="16" fontId="20" numFmtId="0" xfId="0" applyAlignment="1" applyBorder="1" applyFill="1" applyFont="1">
      <alignment horizontal="center" shrinkToFit="0" vertical="center" wrapText="1"/>
    </xf>
    <xf borderId="53" fillId="0" fontId="3" numFmtId="0" xfId="0" applyBorder="1" applyFont="1"/>
    <xf borderId="35" fillId="0" fontId="3" numFmtId="0" xfId="0" applyBorder="1" applyFont="1"/>
    <xf borderId="0" fillId="0" fontId="21" numFmtId="0" xfId="0" applyAlignment="1" applyFont="1">
      <alignment shrinkToFit="0" wrapText="1"/>
    </xf>
    <xf borderId="54" fillId="8" fontId="20" numFmtId="0" xfId="0" applyAlignment="1" applyBorder="1" applyFont="1">
      <alignment horizontal="center" shrinkToFit="0" vertical="center" wrapText="1"/>
    </xf>
    <xf borderId="52" fillId="3" fontId="20" numFmtId="0" xfId="0" applyAlignment="1" applyBorder="1" applyFont="1">
      <alignment horizontal="center" shrinkToFit="0" vertical="center" wrapText="1"/>
    </xf>
    <xf borderId="52" fillId="4" fontId="20" numFmtId="0" xfId="0" applyAlignment="1" applyBorder="1" applyFont="1">
      <alignment horizontal="center" shrinkToFit="0" vertical="center" wrapText="1"/>
    </xf>
    <xf borderId="52" fillId="5" fontId="20" numFmtId="0" xfId="0" applyAlignment="1" applyBorder="1" applyFont="1">
      <alignment horizontal="center" shrinkToFit="0" vertical="center" wrapText="1"/>
    </xf>
    <xf borderId="52" fillId="6" fontId="20" numFmtId="0" xfId="0" applyAlignment="1" applyBorder="1" applyFont="1">
      <alignment horizontal="center" shrinkToFit="0" vertical="center" wrapText="1"/>
    </xf>
    <xf borderId="30" fillId="7" fontId="21" numFmtId="0" xfId="0" applyAlignment="1" applyBorder="1" applyFont="1">
      <alignment horizontal="center" shrinkToFit="0" vertical="center" wrapText="1"/>
    </xf>
    <xf borderId="1" fillId="9" fontId="21" numFmtId="0" xfId="0" applyAlignment="1" applyBorder="1" applyFont="1">
      <alignment horizontal="center" shrinkToFit="0" vertical="center" wrapText="1"/>
    </xf>
    <xf borderId="24" fillId="0" fontId="3" numFmtId="0" xfId="0" applyBorder="1" applyFont="1"/>
    <xf borderId="30" fillId="8" fontId="20" numFmtId="0" xfId="0" applyAlignment="1" applyBorder="1" applyFont="1">
      <alignment horizontal="center" shrinkToFit="0" vertical="center" wrapText="1"/>
    </xf>
    <xf borderId="30" fillId="3" fontId="20" numFmtId="0" xfId="0" applyAlignment="1" applyBorder="1" applyFont="1">
      <alignment horizontal="center" shrinkToFit="0" vertical="center" wrapText="1"/>
    </xf>
    <xf borderId="30" fillId="3" fontId="20" numFmtId="164" xfId="0" applyAlignment="1" applyBorder="1" applyFont="1" applyNumberFormat="1">
      <alignment horizontal="center" shrinkToFit="0" vertical="center" wrapText="1"/>
    </xf>
    <xf borderId="30" fillId="4" fontId="20" numFmtId="0" xfId="0" applyAlignment="1" applyBorder="1" applyFont="1">
      <alignment horizontal="center" shrinkToFit="0" vertical="center" wrapText="1"/>
    </xf>
    <xf borderId="30" fillId="5" fontId="20" numFmtId="0" xfId="0" applyAlignment="1" applyBorder="1" applyFont="1">
      <alignment horizontal="center" shrinkToFit="0" vertical="center" wrapText="1"/>
    </xf>
    <xf borderId="30" fillId="5" fontId="20" numFmtId="10" xfId="0" applyAlignment="1" applyBorder="1" applyFont="1" applyNumberFormat="1">
      <alignment horizontal="center" shrinkToFit="0" vertical="center" wrapText="1"/>
    </xf>
    <xf borderId="30" fillId="6" fontId="20" numFmtId="0" xfId="0" applyAlignment="1" applyBorder="1" applyFont="1">
      <alignment horizontal="center" shrinkToFit="0" vertical="center" wrapText="1"/>
    </xf>
    <xf borderId="30" fillId="6" fontId="20" numFmtId="10" xfId="0" applyAlignment="1" applyBorder="1" applyFont="1" applyNumberFormat="1">
      <alignment horizontal="center" shrinkToFit="0" vertical="center" wrapText="1"/>
    </xf>
    <xf borderId="30" fillId="7" fontId="20" numFmtId="0" xfId="0" applyAlignment="1" applyBorder="1" applyFont="1">
      <alignment horizontal="center" shrinkToFit="0" vertical="center" wrapText="1"/>
    </xf>
    <xf borderId="1" fillId="9" fontId="20" numFmtId="0" xfId="0" applyAlignment="1" applyBorder="1" applyFont="1">
      <alignment horizontal="center" shrinkToFit="0" vertical="center" wrapText="1"/>
    </xf>
    <xf borderId="30" fillId="9" fontId="21" numFmtId="0" xfId="0" applyAlignment="1" applyBorder="1" applyFont="1">
      <alignment shrinkToFit="0" vertical="center" wrapText="1"/>
    </xf>
    <xf borderId="30" fillId="9" fontId="21" numFmtId="165" xfId="0" applyAlignment="1" applyBorder="1" applyFont="1" applyNumberFormat="1">
      <alignment horizontal="center" shrinkToFit="0" vertical="center" wrapText="1"/>
    </xf>
    <xf borderId="30" fillId="9" fontId="21" numFmtId="0" xfId="0" applyAlignment="1" applyBorder="1" applyFont="1">
      <alignment horizontal="center" shrinkToFit="0" vertical="center" wrapText="1"/>
    </xf>
    <xf borderId="30" fillId="9" fontId="21" numFmtId="166" xfId="0" applyAlignment="1" applyBorder="1" applyFont="1" applyNumberFormat="1">
      <alignment horizontal="center" shrinkToFit="0" vertical="center" wrapText="1"/>
    </xf>
    <xf borderId="30" fillId="0" fontId="21" numFmtId="166" xfId="0" applyAlignment="1" applyBorder="1" applyFont="1" applyNumberFormat="1">
      <alignment horizontal="center" shrinkToFit="0" vertical="center" wrapText="1"/>
    </xf>
    <xf borderId="30" fillId="3" fontId="21" numFmtId="166" xfId="0" applyAlignment="1" applyBorder="1" applyFont="1" applyNumberFormat="1">
      <alignment horizontal="center" shrinkToFit="0" vertical="center" wrapText="1"/>
    </xf>
    <xf borderId="30" fillId="2" fontId="22" numFmtId="166" xfId="0" applyAlignment="1" applyBorder="1" applyFont="1" applyNumberFormat="1">
      <alignment horizontal="center" shrinkToFit="0" vertical="center" wrapText="1"/>
    </xf>
    <xf borderId="30" fillId="10" fontId="21" numFmtId="166" xfId="0" applyAlignment="1" applyBorder="1" applyFont="1" applyNumberFormat="1">
      <alignment horizontal="center" shrinkToFit="0" vertical="center" wrapText="1"/>
    </xf>
    <xf borderId="30" fillId="5" fontId="21" numFmtId="166" xfId="0" applyAlignment="1" applyBorder="1" applyFont="1" applyNumberFormat="1">
      <alignment horizontal="center" shrinkToFit="0" vertical="center" wrapText="1"/>
    </xf>
    <xf borderId="30" fillId="6" fontId="21" numFmtId="166" xfId="0" applyAlignment="1" applyBorder="1" applyFont="1" applyNumberFormat="1">
      <alignment horizontal="center" shrinkToFit="0" vertical="center" wrapText="1"/>
    </xf>
    <xf borderId="1" fillId="9" fontId="9" numFmtId="0" xfId="0" applyAlignment="1" applyBorder="1" applyFont="1">
      <alignment horizontal="left" shrinkToFit="0" vertical="center" wrapText="1"/>
    </xf>
    <xf borderId="30" fillId="9" fontId="22" numFmtId="0" xfId="0" applyAlignment="1" applyBorder="1" applyFont="1">
      <alignment shrinkToFit="0" vertical="center" wrapText="1"/>
    </xf>
    <xf borderId="30" fillId="9" fontId="22" numFmtId="165" xfId="0" applyAlignment="1" applyBorder="1" applyFont="1" applyNumberFormat="1">
      <alignment horizontal="center" shrinkToFit="0" vertical="center" wrapText="1"/>
    </xf>
    <xf borderId="30" fillId="9" fontId="22" numFmtId="0" xfId="0" applyAlignment="1" applyBorder="1" applyFont="1">
      <alignment horizontal="center" shrinkToFit="0" vertical="center" wrapText="1"/>
    </xf>
    <xf borderId="1" fillId="9" fontId="10" numFmtId="0" xfId="0" applyAlignment="1" applyBorder="1" applyFont="1">
      <alignment horizontal="left" shrinkToFit="0" vertical="center" wrapText="1"/>
    </xf>
    <xf borderId="30" fillId="0" fontId="21" numFmtId="0" xfId="0" applyAlignment="1" applyBorder="1" applyFont="1">
      <alignment shrinkToFit="0" vertical="center" wrapText="1"/>
    </xf>
    <xf borderId="30" fillId="0" fontId="21" numFmtId="0" xfId="0" applyAlignment="1" applyBorder="1" applyFont="1">
      <alignment horizontal="center" shrinkToFit="0" vertical="center" wrapText="1"/>
    </xf>
    <xf borderId="30" fillId="0" fontId="22" numFmtId="0" xfId="0" applyAlignment="1" applyBorder="1" applyFont="1">
      <alignment horizontal="center" shrinkToFit="0" vertical="center" wrapText="1"/>
    </xf>
    <xf borderId="30" fillId="17" fontId="23" numFmtId="0" xfId="0" applyAlignment="1" applyBorder="1" applyFill="1" applyFont="1">
      <alignment shrinkToFit="0" vertical="center" wrapText="1"/>
    </xf>
    <xf borderId="30" fillId="17" fontId="23" numFmtId="165" xfId="0" applyAlignment="1" applyBorder="1" applyFont="1" applyNumberFormat="1">
      <alignment horizontal="center" shrinkToFit="0" vertical="center" wrapText="1"/>
    </xf>
    <xf borderId="30" fillId="17" fontId="24" numFmtId="165" xfId="0" applyAlignment="1" applyBorder="1" applyFont="1" applyNumberFormat="1">
      <alignment horizontal="center" shrinkToFit="0" vertical="center" wrapText="1"/>
    </xf>
    <xf borderId="30" fillId="17" fontId="24" numFmtId="0" xfId="0" applyAlignment="1" applyBorder="1" applyFont="1">
      <alignment horizontal="center" shrinkToFit="0" vertical="center" wrapText="1"/>
    </xf>
    <xf borderId="30" fillId="17" fontId="20" numFmtId="166" xfId="0" applyAlignment="1" applyBorder="1" applyFont="1" applyNumberFormat="1">
      <alignment horizontal="center" shrinkToFit="0" vertical="center" wrapText="1"/>
    </xf>
    <xf borderId="41" fillId="9" fontId="22" numFmtId="0" xfId="0" applyAlignment="1" applyBorder="1" applyFont="1">
      <alignment shrinkToFit="0" vertical="center" wrapText="1"/>
    </xf>
    <xf borderId="43" fillId="9" fontId="22" numFmtId="0" xfId="0" applyAlignment="1" applyBorder="1" applyFont="1">
      <alignment horizontal="center" shrinkToFit="0" vertical="center" wrapText="1"/>
    </xf>
    <xf borderId="43" fillId="9" fontId="22" numFmtId="1" xfId="0" applyAlignment="1" applyBorder="1" applyFont="1" applyNumberFormat="1">
      <alignment horizontal="center" shrinkToFit="0" vertical="center" wrapText="1"/>
    </xf>
    <xf borderId="43" fillId="0" fontId="21" numFmtId="166" xfId="0" applyAlignment="1" applyBorder="1" applyFont="1" applyNumberFormat="1">
      <alignment horizontal="right" shrinkToFit="0" vertical="center" wrapText="1"/>
    </xf>
    <xf borderId="43" fillId="0" fontId="21" numFmtId="166" xfId="0" applyAlignment="1" applyBorder="1" applyFont="1" applyNumberFormat="1">
      <alignment shrinkToFit="0" vertical="center" wrapText="1"/>
    </xf>
    <xf borderId="0" fillId="0" fontId="21" numFmtId="0" xfId="0" applyAlignment="1" applyFont="1">
      <alignment horizontal="center" shrinkToFit="0" vertical="center" wrapText="1"/>
    </xf>
    <xf borderId="43" fillId="9" fontId="21" numFmtId="0" xfId="0" applyAlignment="1" applyBorder="1" applyFont="1">
      <alignment shrinkToFit="0" vertical="center" wrapText="1"/>
    </xf>
    <xf borderId="43" fillId="0" fontId="22" numFmtId="0" xfId="0" applyAlignment="1" applyBorder="1" applyFont="1">
      <alignment shrinkToFit="0" vertical="center" wrapText="1"/>
    </xf>
    <xf borderId="43" fillId="9" fontId="21" numFmtId="1" xfId="0" applyAlignment="1" applyBorder="1" applyFont="1" applyNumberFormat="1">
      <alignment horizontal="center" shrinkToFit="0" vertical="center" wrapText="1"/>
    </xf>
    <xf borderId="43" fillId="9" fontId="22" numFmtId="0" xfId="0" applyAlignment="1" applyBorder="1" applyFont="1">
      <alignment shrinkToFit="0" vertical="center" wrapText="1"/>
    </xf>
    <xf borderId="50" fillId="9" fontId="22" numFmtId="0" xfId="0" applyAlignment="1" applyBorder="1" applyFont="1">
      <alignment shrinkToFit="0" vertical="center" wrapText="1"/>
    </xf>
    <xf borderId="50" fillId="9" fontId="22" numFmtId="0" xfId="0" applyAlignment="1" applyBorder="1" applyFont="1">
      <alignment horizontal="center" shrinkToFit="0" vertical="center" wrapText="1"/>
    </xf>
    <xf borderId="50" fillId="9" fontId="22" numFmtId="1" xfId="0" applyAlignment="1" applyBorder="1" applyFont="1" applyNumberFormat="1">
      <alignment horizontal="center" shrinkToFit="0" vertical="center" wrapText="1"/>
    </xf>
    <xf borderId="51" fillId="0" fontId="21" numFmtId="166" xfId="0" applyAlignment="1" applyBorder="1" applyFont="1" applyNumberFormat="1">
      <alignment horizontal="right" shrinkToFit="0" vertical="center" wrapText="1"/>
    </xf>
    <xf borderId="51" fillId="0" fontId="21" numFmtId="166" xfId="0" applyAlignment="1" applyBorder="1" applyFont="1" applyNumberFormat="1">
      <alignment shrinkToFit="0" vertical="center" wrapText="1"/>
    </xf>
    <xf borderId="52" fillId="18" fontId="20" numFmtId="0" xfId="0" applyAlignment="1" applyBorder="1" applyFill="1" applyFont="1">
      <alignment horizontal="center" shrinkToFit="0" vertical="center" wrapText="1"/>
    </xf>
    <xf borderId="30" fillId="9" fontId="20" numFmtId="166" xfId="0" applyAlignment="1" applyBorder="1" applyFont="1" applyNumberFormat="1">
      <alignment horizontal="center" shrinkToFit="0" vertical="center" wrapText="1"/>
    </xf>
    <xf borderId="52" fillId="9" fontId="20" numFmtId="166" xfId="0" applyAlignment="1" applyBorder="1" applyFont="1" applyNumberFormat="1">
      <alignment horizontal="center" shrinkToFit="0" vertical="center" wrapText="1"/>
    </xf>
    <xf borderId="52" fillId="17" fontId="20" numFmtId="166" xfId="0" applyAlignment="1" applyBorder="1" applyFont="1" applyNumberFormat="1">
      <alignment horizontal="center" shrinkToFit="0" vertical="center" wrapText="1"/>
    </xf>
    <xf borderId="30" fillId="9" fontId="21" numFmtId="166" xfId="0" applyAlignment="1" applyBorder="1" applyFont="1" applyNumberFormat="1">
      <alignment horizontal="left" shrinkToFit="0" vertical="center" wrapText="1"/>
    </xf>
    <xf borderId="52" fillId="9" fontId="21" numFmtId="166" xfId="0" applyAlignment="1" applyBorder="1" applyFont="1" applyNumberFormat="1">
      <alignment horizontal="center" shrinkToFit="0" vertical="center" wrapText="1"/>
    </xf>
    <xf borderId="52" fillId="9" fontId="21" numFmtId="166" xfId="0" applyAlignment="1" applyBorder="1" applyFont="1" applyNumberFormat="1">
      <alignment horizontal="left" shrinkToFit="0" vertical="center" wrapText="1"/>
    </xf>
    <xf borderId="30" fillId="17" fontId="24" numFmtId="166" xfId="0" applyAlignment="1" applyBorder="1" applyFont="1" applyNumberFormat="1">
      <alignment horizontal="left" shrinkToFit="0" vertical="center" wrapText="1"/>
    </xf>
    <xf borderId="52" fillId="0" fontId="21" numFmtId="166" xfId="0" applyAlignment="1" applyBorder="1" applyFont="1" applyNumberFormat="1">
      <alignment horizontal="center" shrinkToFit="0" vertical="center" wrapText="1"/>
    </xf>
    <xf borderId="30" fillId="9" fontId="24" numFmtId="166" xfId="0" applyAlignment="1" applyBorder="1" applyFont="1" applyNumberFormat="1">
      <alignment horizontal="left" shrinkToFit="0" vertical="center" wrapText="1"/>
    </xf>
    <xf borderId="30" fillId="9" fontId="20" numFmtId="166" xfId="0" applyAlignment="1" applyBorder="1" applyFont="1" applyNumberFormat="1">
      <alignment horizontal="left" shrinkToFit="0" vertical="center" wrapText="1"/>
    </xf>
    <xf borderId="30" fillId="17" fontId="23" numFmtId="166" xfId="0" applyAlignment="1" applyBorder="1" applyFont="1" applyNumberFormat="1">
      <alignment horizontal="left" shrinkToFit="0" vertical="center" wrapText="1"/>
    </xf>
    <xf borderId="52" fillId="17" fontId="23" numFmtId="166" xfId="0" applyAlignment="1" applyBorder="1" applyFont="1" applyNumberFormat="1">
      <alignment horizontal="center" shrinkToFit="0" vertical="center" wrapText="1"/>
    </xf>
    <xf borderId="0" fillId="0" fontId="9" numFmtId="0" xfId="0" applyAlignment="1" applyFont="1">
      <alignment horizontal="center" vertical="center"/>
    </xf>
    <xf borderId="41" fillId="9" fontId="21" numFmtId="0" xfId="0" applyAlignment="1" applyBorder="1" applyFont="1">
      <alignment vertical="center"/>
    </xf>
    <xf borderId="41" fillId="9" fontId="22" numFmtId="0" xfId="0" applyAlignment="1" applyBorder="1" applyFont="1">
      <alignment horizontal="center" vertical="center"/>
    </xf>
    <xf borderId="42" fillId="0" fontId="21" numFmtId="166" xfId="0" applyAlignment="1" applyBorder="1" applyFont="1" applyNumberFormat="1">
      <alignment vertical="center"/>
    </xf>
    <xf borderId="43" fillId="9" fontId="22" numFmtId="0" xfId="0" applyAlignment="1" applyBorder="1" applyFont="1">
      <alignment vertical="center"/>
    </xf>
    <xf borderId="43" fillId="9" fontId="22" numFmtId="0" xfId="0" applyAlignment="1" applyBorder="1" applyFont="1">
      <alignment horizontal="center" vertical="center"/>
    </xf>
    <xf borderId="43" fillId="9" fontId="22" numFmtId="0" xfId="0" applyAlignment="1" applyBorder="1" applyFont="1">
      <alignment horizontal="left" vertical="center"/>
    </xf>
    <xf borderId="50" fillId="9" fontId="22" numFmtId="0" xfId="0" applyAlignment="1" applyBorder="1" applyFont="1">
      <alignment vertical="center"/>
    </xf>
    <xf borderId="50" fillId="9" fontId="22" numFmtId="0" xfId="0" applyAlignment="1" applyBorder="1" applyFont="1">
      <alignment horizontal="center" vertical="center"/>
    </xf>
    <xf borderId="0" fillId="0" fontId="21" numFmtId="0" xfId="0" applyFont="1"/>
    <xf borderId="0" fillId="0" fontId="21" numFmtId="0" xfId="0" applyAlignment="1" applyFont="1">
      <alignment horizontal="center" vertical="center"/>
    </xf>
    <xf borderId="37" fillId="16" fontId="20" numFmtId="0" xfId="0" applyAlignment="1" applyBorder="1" applyFont="1">
      <alignment horizontal="center"/>
    </xf>
    <xf borderId="0" fillId="0" fontId="25" numFmtId="0" xfId="0" applyFont="1"/>
    <xf borderId="52" fillId="16" fontId="20" numFmtId="0" xfId="0" applyAlignment="1" applyBorder="1" applyFont="1">
      <alignment horizontal="center"/>
    </xf>
    <xf borderId="52" fillId="2" fontId="26" numFmtId="0" xfId="0" applyAlignment="1" applyBorder="1" applyFont="1">
      <alignment horizontal="center"/>
    </xf>
    <xf borderId="55" fillId="0" fontId="3" numFmtId="0" xfId="0" applyBorder="1" applyFont="1"/>
    <xf borderId="30" fillId="0" fontId="25" numFmtId="166" xfId="0" applyBorder="1" applyFont="1" applyNumberFormat="1"/>
    <xf borderId="30" fillId="0" fontId="21" numFmtId="166" xfId="0" applyBorder="1" applyFont="1" applyNumberFormat="1"/>
    <xf borderId="30" fillId="0" fontId="21" numFmtId="0" xfId="0" applyBorder="1" applyFont="1"/>
    <xf borderId="0" fillId="19" fontId="25" numFmtId="0" xfId="0" applyAlignment="1" applyFill="1" applyFont="1">
      <alignment readingOrder="0"/>
    </xf>
    <xf borderId="30" fillId="17" fontId="27" numFmtId="166" xfId="0" applyAlignment="1" applyBorder="1" applyFont="1" applyNumberFormat="1">
      <alignment horizontal="center"/>
    </xf>
    <xf borderId="30" fillId="20" fontId="25" numFmtId="167" xfId="0" applyAlignment="1" applyBorder="1" applyFill="1" applyFont="1" applyNumberFormat="1">
      <alignment horizontal="center"/>
    </xf>
    <xf borderId="30" fillId="21" fontId="20" numFmtId="166" xfId="0" applyBorder="1" applyFill="1" applyFont="1" applyNumberFormat="1"/>
    <xf borderId="30" fillId="0" fontId="9" numFmtId="0" xfId="0" applyAlignment="1" applyBorder="1" applyFont="1">
      <alignment horizontal="left" shrinkToFit="0" vertical="center" wrapText="1"/>
    </xf>
    <xf borderId="30" fillId="3" fontId="1" numFmtId="165" xfId="0" applyBorder="1" applyFont="1" applyNumberFormat="1"/>
    <xf borderId="30" fillId="3" fontId="1" numFmtId="165" xfId="0" applyAlignment="1" applyBorder="1" applyFont="1" applyNumberFormat="1">
      <alignment horizontal="center"/>
    </xf>
    <xf borderId="30" fillId="9" fontId="1" numFmtId="0" xfId="0" applyAlignment="1" applyBorder="1" applyFont="1">
      <alignment horizontal="center"/>
    </xf>
    <xf borderId="30" fillId="3" fontId="1" numFmtId="164" xfId="0" applyBorder="1" applyFont="1" applyNumberFormat="1"/>
    <xf borderId="30" fillId="0" fontId="1" numFmtId="4" xfId="0" applyBorder="1" applyFont="1" applyNumberFormat="1"/>
    <xf borderId="30" fillId="2" fontId="28" numFmtId="166" xfId="0" applyAlignment="1" applyBorder="1" applyFont="1" applyNumberFormat="1">
      <alignment horizontal="right"/>
    </xf>
    <xf borderId="30" fillId="10" fontId="1" numFmtId="164" xfId="0" applyBorder="1" applyFont="1" applyNumberFormat="1"/>
    <xf borderId="30" fillId="5" fontId="1" numFmtId="164" xfId="0" applyBorder="1" applyFont="1" applyNumberFormat="1"/>
    <xf borderId="30" fillId="0" fontId="1" numFmtId="166" xfId="0" applyAlignment="1" applyBorder="1" applyFont="1" applyNumberFormat="1">
      <alignment vertical="center"/>
    </xf>
    <xf borderId="30" fillId="6" fontId="1" numFmtId="164" xfId="0" applyBorder="1" applyFont="1" applyNumberFormat="1"/>
    <xf borderId="30" fillId="9" fontId="9" numFmtId="0" xfId="0" applyAlignment="1" applyBorder="1" applyFont="1">
      <alignment horizontal="left" shrinkToFit="0" vertical="center" wrapText="1"/>
    </xf>
    <xf borderId="30" fillId="0" fontId="1" numFmtId="0" xfId="0" applyAlignment="1" applyBorder="1" applyFont="1">
      <alignment horizontal="center" shrinkToFit="0" vertical="center" wrapText="1"/>
    </xf>
    <xf borderId="0" fillId="0" fontId="9" numFmtId="165" xfId="0" applyFont="1" applyNumberFormat="1"/>
    <xf borderId="1" fillId="22" fontId="9" numFmtId="165" xfId="0" applyBorder="1" applyFill="1" applyFont="1" applyNumberFormat="1"/>
    <xf borderId="0" fillId="0" fontId="29" numFmtId="0" xfId="0" applyFont="1"/>
    <xf borderId="30" fillId="0" fontId="9" numFmtId="0" xfId="0" applyAlignment="1" applyBorder="1" applyFont="1">
      <alignment shrinkToFit="0" vertical="center" wrapText="1"/>
    </xf>
    <xf borderId="30" fillId="0" fontId="9" numFmtId="0" xfId="0" applyBorder="1" applyFont="1"/>
    <xf borderId="56" fillId="23" fontId="30" numFmtId="0" xfId="0" applyAlignment="1" applyBorder="1" applyFill="1" applyFont="1">
      <alignment horizontal="center"/>
    </xf>
    <xf borderId="57" fillId="0" fontId="3" numFmtId="0" xfId="0" applyBorder="1" applyFont="1"/>
    <xf borderId="58" fillId="0" fontId="3" numFmtId="0" xfId="0" applyBorder="1" applyFont="1"/>
    <xf borderId="59" fillId="0" fontId="3" numFmtId="0" xfId="0" applyBorder="1" applyFont="1"/>
    <xf borderId="60" fillId="0" fontId="3" numFmtId="0" xfId="0" applyBorder="1" applyFont="1"/>
    <xf borderId="33" fillId="0" fontId="3" numFmtId="0" xfId="0" applyBorder="1" applyFont="1"/>
    <xf borderId="30" fillId="24" fontId="2" numFmtId="0" xfId="0" applyAlignment="1" applyBorder="1" applyFill="1" applyFont="1">
      <alignment shrinkToFit="0" vertical="center" wrapText="1"/>
    </xf>
    <xf borderId="30" fillId="24" fontId="2" numFmtId="0" xfId="0" applyAlignment="1" applyBorder="1" applyFont="1">
      <alignment horizontal="center" shrinkToFit="0" vertical="center" wrapText="1"/>
    </xf>
    <xf borderId="52" fillId="24" fontId="2" numFmtId="0" xfId="0" applyAlignment="1" applyBorder="1" applyFont="1">
      <alignment horizontal="left" shrinkToFit="0" vertical="center" wrapText="1"/>
    </xf>
    <xf borderId="30" fillId="0" fontId="1" numFmtId="0" xfId="0" applyAlignment="1" applyBorder="1" applyFont="1">
      <alignment horizontal="left" shrinkToFit="0" vertical="center" wrapText="1"/>
    </xf>
    <xf borderId="30" fillId="0" fontId="1" numFmtId="0" xfId="0" applyAlignment="1" applyBorder="1" applyFont="1">
      <alignment shrinkToFit="0" vertical="center" wrapText="1"/>
    </xf>
    <xf borderId="52" fillId="24" fontId="2" numFmtId="4" xfId="0" applyAlignment="1" applyBorder="1" applyFont="1" applyNumberFormat="1">
      <alignment horizontal="left" shrinkToFit="0" vertical="center" wrapText="1"/>
    </xf>
    <xf borderId="30" fillId="0" fontId="1" numFmtId="4" xfId="0" applyAlignment="1" applyBorder="1" applyFont="1" applyNumberFormat="1">
      <alignment shrinkToFit="0" vertical="center" wrapText="1"/>
    </xf>
    <xf borderId="30" fillId="9" fontId="1" numFmtId="4" xfId="0" applyAlignment="1" applyBorder="1" applyFont="1" applyNumberFormat="1">
      <alignment shrinkToFit="0" vertical="center" wrapText="1"/>
    </xf>
    <xf borderId="30" fillId="0" fontId="1" numFmtId="166" xfId="0" applyAlignment="1" applyBorder="1" applyFont="1" applyNumberFormat="1">
      <alignment shrinkToFit="0" vertical="center" wrapText="1"/>
    </xf>
    <xf borderId="30" fillId="0" fontId="1" numFmtId="0" xfId="0" applyBorder="1" applyFont="1"/>
    <xf borderId="30" fillId="9" fontId="1" numFmtId="166" xfId="0" applyAlignment="1" applyBorder="1" applyFont="1" applyNumberFormat="1">
      <alignment shrinkToFit="0" vertical="center" wrapText="1"/>
    </xf>
    <xf borderId="30" fillId="9" fontId="2" numFmtId="0" xfId="0" applyAlignment="1" applyBorder="1" applyFont="1">
      <alignment horizontal="left" shrinkToFit="0" vertical="center" wrapText="1"/>
    </xf>
    <xf borderId="30" fillId="9" fontId="1" numFmtId="4" xfId="0" applyAlignment="1" applyBorder="1" applyFont="1" applyNumberFormat="1">
      <alignment horizontal="right" shrinkToFit="0" vertical="center" wrapText="1"/>
    </xf>
    <xf borderId="30" fillId="13" fontId="2" numFmtId="0" xfId="0" applyAlignment="1" applyBorder="1" applyFont="1">
      <alignment horizontal="right"/>
    </xf>
    <xf borderId="30" fillId="13" fontId="2" numFmtId="4" xfId="0" applyAlignment="1" applyBorder="1" applyFont="1" applyNumberFormat="1">
      <alignment horizontal="right"/>
    </xf>
    <xf borderId="30" fillId="13" fontId="2" numFmtId="4" xfId="0" applyAlignment="1" applyBorder="1" applyFont="1" applyNumberFormat="1">
      <alignment horizontal="right" shrinkToFit="0" vertical="center" wrapText="1"/>
    </xf>
    <xf borderId="0" fillId="0" fontId="9" numFmtId="4" xfId="0" applyFont="1" applyNumberFormat="1"/>
    <xf borderId="1" fillId="2" fontId="1" numFmtId="0" xfId="0" applyAlignment="1" applyBorder="1" applyFont="1">
      <alignment horizontal="right"/>
    </xf>
    <xf borderId="1" fillId="2" fontId="1" numFmtId="164" xfId="0" applyBorder="1" applyFont="1" applyNumberFormat="1"/>
    <xf borderId="9" fillId="2" fontId="2" numFmtId="0" xfId="0" applyAlignment="1" applyBorder="1" applyFont="1">
      <alignment horizontal="center" vertical="center"/>
    </xf>
    <xf borderId="9" fillId="2" fontId="12" numFmtId="0" xfId="0" applyAlignment="1" applyBorder="1" applyFont="1">
      <alignment horizontal="center"/>
    </xf>
    <xf borderId="32" fillId="2" fontId="2" numFmtId="0" xfId="0" applyAlignment="1" applyBorder="1" applyFont="1">
      <alignment horizontal="center" vertical="center"/>
    </xf>
    <xf borderId="32" fillId="2" fontId="2" numFmtId="0" xfId="0" applyAlignment="1" applyBorder="1" applyFont="1">
      <alignment horizontal="center" shrinkToFit="0" vertical="center" wrapText="1"/>
    </xf>
    <xf borderId="61" fillId="2" fontId="2" numFmtId="0" xfId="0" applyAlignment="1" applyBorder="1" applyFont="1">
      <alignment horizontal="center" shrinkToFit="0" vertical="center" wrapText="1"/>
    </xf>
    <xf borderId="32" fillId="2" fontId="2" numFmtId="0" xfId="0" applyAlignment="1" applyBorder="1" applyFont="1">
      <alignment horizontal="right" shrinkToFit="0" vertical="center" wrapText="1"/>
    </xf>
    <xf borderId="1" fillId="2" fontId="9" numFmtId="0" xfId="0" applyBorder="1" applyFont="1"/>
    <xf borderId="31" fillId="0" fontId="3" numFmtId="0" xfId="0" applyBorder="1" applyFont="1"/>
    <xf borderId="62" fillId="0" fontId="3" numFmtId="0" xfId="0" applyBorder="1" applyFont="1"/>
    <xf borderId="63" fillId="2" fontId="2" numFmtId="0" xfId="0" applyBorder="1" applyFont="1"/>
    <xf borderId="14" fillId="2" fontId="2" numFmtId="0" xfId="0" applyBorder="1" applyFont="1"/>
    <xf borderId="14" fillId="2" fontId="2" numFmtId="0" xfId="0" applyAlignment="1" applyBorder="1" applyFont="1">
      <alignment horizontal="right"/>
    </xf>
    <xf borderId="64" fillId="2" fontId="2" numFmtId="0" xfId="0" applyAlignment="1" applyBorder="1" applyFont="1">
      <alignment horizontal="right"/>
    </xf>
    <xf borderId="1" fillId="2" fontId="1" numFmtId="0" xfId="0" applyAlignment="1" applyBorder="1" applyFont="1">
      <alignment horizontal="left" vertical="center"/>
    </xf>
    <xf borderId="15" fillId="2" fontId="1" numFmtId="0" xfId="0" applyAlignment="1" applyBorder="1" applyFont="1">
      <alignment horizontal="left" vertical="center"/>
    </xf>
    <xf borderId="65" fillId="2" fontId="28" numFmtId="0" xfId="0" applyAlignment="1" applyBorder="1" applyFont="1">
      <alignment horizontal="center" vertical="center"/>
    </xf>
    <xf borderId="66" fillId="2" fontId="28" numFmtId="0" xfId="0" applyAlignment="1" applyBorder="1" applyFont="1">
      <alignment horizontal="center" vertical="center"/>
    </xf>
    <xf borderId="67" fillId="2" fontId="28" numFmtId="164" xfId="0" applyAlignment="1" applyBorder="1" applyFont="1" applyNumberFormat="1">
      <alignment horizontal="right" vertical="center"/>
    </xf>
    <xf borderId="67" fillId="2" fontId="28" numFmtId="4" xfId="0" applyAlignment="1" applyBorder="1" applyFont="1" applyNumberFormat="1">
      <alignment horizontal="right" vertical="center"/>
    </xf>
    <xf borderId="68" fillId="2" fontId="28" numFmtId="4" xfId="0" applyAlignment="1" applyBorder="1" applyFont="1" applyNumberFormat="1">
      <alignment horizontal="right" vertical="center"/>
    </xf>
    <xf borderId="1" fillId="2" fontId="9" numFmtId="0" xfId="0" applyAlignment="1" applyBorder="1" applyFont="1">
      <alignment horizontal="left" vertical="center"/>
    </xf>
    <xf borderId="1" fillId="2" fontId="1" numFmtId="168" xfId="0" applyAlignment="1" applyBorder="1" applyFont="1" applyNumberFormat="1">
      <alignment horizontal="left" vertical="center"/>
    </xf>
    <xf borderId="34" fillId="2" fontId="1" numFmtId="0" xfId="0" applyAlignment="1" applyBorder="1" applyFont="1">
      <alignment horizontal="left" vertical="center"/>
    </xf>
    <xf borderId="69" fillId="2" fontId="28" numFmtId="0" xfId="0" applyAlignment="1" applyBorder="1" applyFont="1">
      <alignment horizontal="center" vertical="center"/>
    </xf>
    <xf borderId="30" fillId="2" fontId="28" numFmtId="0" xfId="0" applyAlignment="1" applyBorder="1" applyFont="1">
      <alignment horizontal="center" vertical="center"/>
    </xf>
    <xf borderId="25" fillId="2" fontId="28" numFmtId="164" xfId="0" applyAlignment="1" applyBorder="1" applyFont="1" applyNumberFormat="1">
      <alignment horizontal="right" vertical="center"/>
    </xf>
    <xf borderId="70" fillId="2" fontId="28" numFmtId="0" xfId="0" applyAlignment="1" applyBorder="1" applyFont="1">
      <alignment horizontal="center" vertical="center"/>
    </xf>
    <xf borderId="30" fillId="2" fontId="28" numFmtId="164" xfId="0" applyAlignment="1" applyBorder="1" applyFont="1" applyNumberFormat="1">
      <alignment horizontal="right" vertical="center"/>
    </xf>
    <xf borderId="71" fillId="2" fontId="28" numFmtId="0" xfId="0" applyAlignment="1" applyBorder="1" applyFont="1">
      <alignment horizontal="center" vertical="center"/>
    </xf>
    <xf borderId="25" fillId="2" fontId="28" numFmtId="0" xfId="0" applyAlignment="1" applyBorder="1" applyFont="1">
      <alignment horizontal="center" vertical="center"/>
    </xf>
    <xf borderId="72" fillId="2" fontId="28" numFmtId="164" xfId="0" applyAlignment="1" applyBorder="1" applyFont="1" applyNumberFormat="1">
      <alignment horizontal="right" vertical="center"/>
    </xf>
    <xf borderId="73" fillId="2" fontId="1" numFmtId="0" xfId="0" applyAlignment="1" applyBorder="1" applyFont="1">
      <alignment horizontal="left" vertical="center"/>
    </xf>
    <xf borderId="72" fillId="2" fontId="28" numFmtId="0" xfId="0" applyAlignment="1" applyBorder="1" applyFont="1">
      <alignment horizontal="center" vertical="center"/>
    </xf>
    <xf borderId="13" fillId="2" fontId="2" numFmtId="0" xfId="0" applyAlignment="1" applyBorder="1" applyFont="1">
      <alignment horizontal="center"/>
    </xf>
    <xf borderId="74" fillId="2" fontId="28" numFmtId="0" xfId="0" applyAlignment="1" applyBorder="1" applyFont="1">
      <alignment horizontal="center"/>
    </xf>
    <xf borderId="13" fillId="2" fontId="1" numFmtId="0" xfId="0" applyBorder="1" applyFont="1"/>
    <xf borderId="74" fillId="2" fontId="1" numFmtId="164" xfId="0" applyBorder="1" applyFont="1" applyNumberFormat="1"/>
    <xf borderId="13" fillId="2" fontId="28" numFmtId="4" xfId="0" applyAlignment="1" applyBorder="1" applyFont="1" applyNumberFormat="1">
      <alignment horizontal="right"/>
    </xf>
    <xf borderId="1" fillId="2" fontId="1" numFmtId="168" xfId="0" applyBorder="1" applyFont="1" applyNumberFormat="1"/>
    <xf borderId="1" fillId="2" fontId="1" numFmtId="4" xfId="0" applyBorder="1" applyFont="1" applyNumberFormat="1"/>
    <xf borderId="67" fillId="2" fontId="28" numFmtId="164" xfId="0" applyAlignment="1" applyBorder="1" applyFont="1" applyNumberFormat="1">
      <alignment horizontal="left" vertical="center"/>
    </xf>
    <xf borderId="25" fillId="2" fontId="28" numFmtId="164" xfId="0" applyAlignment="1" applyBorder="1" applyFont="1" applyNumberFormat="1">
      <alignment horizontal="left" vertical="center"/>
    </xf>
    <xf borderId="30" fillId="2" fontId="28" numFmtId="164" xfId="0" applyAlignment="1" applyBorder="1" applyFont="1" applyNumberFormat="1">
      <alignment horizontal="left" vertical="center"/>
    </xf>
    <xf borderId="19" fillId="3" fontId="2" numFmtId="0" xfId="0" applyBorder="1" applyFont="1"/>
    <xf borderId="74" fillId="3" fontId="2" numFmtId="0" xfId="0" applyBorder="1" applyFont="1"/>
    <xf borderId="20" fillId="3" fontId="2" numFmtId="0" xfId="0" applyBorder="1" applyFont="1"/>
    <xf borderId="19" fillId="4" fontId="2" numFmtId="0" xfId="0" applyBorder="1" applyFont="1"/>
    <xf borderId="74" fillId="4" fontId="2" numFmtId="0" xfId="0" applyBorder="1" applyFont="1"/>
    <xf borderId="20" fillId="4" fontId="2" numFmtId="0" xfId="0" applyBorder="1" applyFont="1"/>
    <xf borderId="19" fillId="5" fontId="2" numFmtId="0" xfId="0" applyBorder="1" applyFont="1"/>
    <xf borderId="74" fillId="5" fontId="2" numFmtId="0" xfId="0" applyBorder="1" applyFont="1"/>
    <xf borderId="20" fillId="5" fontId="2" numFmtId="0" xfId="0" applyBorder="1" applyFont="1"/>
    <xf borderId="19" fillId="6" fontId="2" numFmtId="0" xfId="0" applyBorder="1" applyFont="1"/>
    <xf borderId="74" fillId="6" fontId="2" numFmtId="0" xfId="0" applyBorder="1" applyFont="1"/>
    <xf borderId="20" fillId="6" fontId="2" numFmtId="0" xfId="0" applyBorder="1" applyFont="1"/>
    <xf borderId="13" fillId="0" fontId="2" numFmtId="0" xfId="0" applyAlignment="1" applyBorder="1" applyFont="1">
      <alignment shrinkToFit="0" wrapText="1"/>
    </xf>
    <xf borderId="13" fillId="2" fontId="2" numFmtId="0" xfId="0" applyAlignment="1" applyBorder="1" applyFont="1">
      <alignment horizontal="center" vertical="center"/>
    </xf>
    <xf borderId="13" fillId="3" fontId="2" numFmtId="0" xfId="0" applyAlignment="1" applyBorder="1" applyFont="1">
      <alignment horizontal="center" vertical="center"/>
    </xf>
    <xf borderId="13" fillId="3" fontId="2" numFmtId="0" xfId="0" applyAlignment="1" applyBorder="1" applyFont="1">
      <alignment horizontal="center" shrinkToFit="0" vertical="center" wrapText="1"/>
    </xf>
    <xf borderId="13" fillId="3" fontId="2" numFmtId="164" xfId="0" applyAlignment="1" applyBorder="1" applyFont="1" applyNumberFormat="1">
      <alignment horizontal="center" shrinkToFit="0" vertical="center" wrapText="1"/>
    </xf>
    <xf borderId="13" fillId="5" fontId="2" numFmtId="0" xfId="0" applyAlignment="1" applyBorder="1" applyFont="1">
      <alignment horizontal="center" shrinkToFit="0" vertical="center" wrapText="1"/>
    </xf>
    <xf borderId="13" fillId="5" fontId="2" numFmtId="10" xfId="0" applyAlignment="1" applyBorder="1" applyFont="1" applyNumberFormat="1">
      <alignment horizontal="center" shrinkToFit="0" vertical="center" wrapText="1"/>
    </xf>
    <xf borderId="13" fillId="6" fontId="2" numFmtId="0" xfId="0" applyAlignment="1" applyBorder="1" applyFont="1">
      <alignment horizontal="center" shrinkToFit="0" vertical="center" wrapText="1"/>
    </xf>
    <xf borderId="13" fillId="6" fontId="2" numFmtId="10" xfId="0" applyAlignment="1" applyBorder="1" applyFont="1" applyNumberFormat="1">
      <alignment horizontal="center" shrinkToFit="0" vertical="center" wrapText="1"/>
    </xf>
    <xf borderId="13" fillId="7" fontId="2" numFmtId="0" xfId="0" applyAlignment="1" applyBorder="1" applyFont="1">
      <alignment horizontal="center" vertical="center"/>
    </xf>
    <xf borderId="9" fillId="2" fontId="4" numFmtId="4" xfId="0" applyAlignment="1" applyBorder="1" applyFont="1" applyNumberFormat="1">
      <alignment horizontal="center" vertical="center"/>
    </xf>
    <xf borderId="13" fillId="2" fontId="6" numFmtId="0" xfId="0" applyAlignment="1" applyBorder="1" applyFont="1">
      <alignment horizontal="left"/>
    </xf>
    <xf borderId="13" fillId="2" fontId="6" numFmtId="0" xfId="0" applyAlignment="1" applyBorder="1" applyFont="1">
      <alignment horizontal="center"/>
    </xf>
    <xf borderId="13" fillId="0" fontId="31" numFmtId="0" xfId="0" applyAlignment="1" applyBorder="1" applyFont="1">
      <alignment horizontal="center"/>
    </xf>
    <xf borderId="13" fillId="2" fontId="1" numFmtId="164" xfId="0" applyBorder="1" applyFont="1" applyNumberFormat="1"/>
    <xf borderId="13" fillId="2" fontId="1" numFmtId="164" xfId="0" applyAlignment="1" applyBorder="1" applyFont="1" applyNumberFormat="1">
      <alignment horizontal="center"/>
    </xf>
    <xf borderId="13" fillId="3" fontId="1" numFmtId="164" xfId="0" applyBorder="1" applyFont="1" applyNumberFormat="1"/>
    <xf borderId="13" fillId="0" fontId="1" numFmtId="164" xfId="0" applyBorder="1" applyFont="1" applyNumberFormat="1"/>
    <xf borderId="13" fillId="2" fontId="7" numFmtId="164" xfId="0" applyAlignment="1" applyBorder="1" applyFont="1" applyNumberFormat="1">
      <alignment horizontal="right"/>
    </xf>
    <xf borderId="13" fillId="10" fontId="1" numFmtId="164" xfId="0" applyBorder="1" applyFont="1" applyNumberFormat="1"/>
    <xf borderId="13" fillId="5" fontId="1" numFmtId="164" xfId="0" applyBorder="1" applyFont="1" applyNumberFormat="1"/>
    <xf borderId="13" fillId="6" fontId="1" numFmtId="164" xfId="0" applyBorder="1" applyFont="1" applyNumberFormat="1"/>
    <xf borderId="13" fillId="2" fontId="2" numFmtId="164" xfId="0" applyBorder="1" applyFont="1" applyNumberFormat="1"/>
    <xf borderId="13" fillId="3" fontId="2" numFmtId="164" xfId="0" applyBorder="1" applyFont="1" applyNumberFormat="1"/>
    <xf borderId="13" fillId="0" fontId="2" numFmtId="4" xfId="0" applyBorder="1" applyFont="1" applyNumberFormat="1"/>
    <xf borderId="13" fillId="2" fontId="2" numFmtId="4" xfId="0" applyBorder="1" applyFont="1" applyNumberFormat="1"/>
    <xf borderId="0" fillId="0" fontId="9" numFmtId="0" xfId="0" applyAlignment="1" applyFont="1">
      <alignment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18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right" shrinkToFit="0" vertical="center" wrapText="1"/>
    </xf>
    <xf borderId="1" fillId="2" fontId="2" numFmtId="0" xfId="0" applyAlignment="1" applyBorder="1" applyFont="1">
      <alignment vertical="center"/>
    </xf>
    <xf borderId="1" fillId="2" fontId="12" numFmtId="0" xfId="0" applyBorder="1" applyFont="1"/>
    <xf borderId="13" fillId="2" fontId="2" numFmtId="0" xfId="0" applyAlignment="1" applyBorder="1" applyFont="1">
      <alignment vertical="center"/>
    </xf>
    <xf borderId="13" fillId="2" fontId="2" numFmtId="0" xfId="0" applyAlignment="1" applyBorder="1" applyFont="1">
      <alignment shrinkToFit="0" wrapText="1"/>
    </xf>
    <xf borderId="13" fillId="2" fontId="2" numFmtId="0" xfId="0" applyAlignment="1" applyBorder="1" applyFont="1">
      <alignment shrinkToFit="0" vertical="center" wrapText="1"/>
    </xf>
    <xf borderId="9" fillId="2" fontId="2" numFmtId="0" xfId="0" applyAlignment="1" applyBorder="1" applyFont="1">
      <alignment horizontal="center"/>
    </xf>
    <xf borderId="1" fillId="2" fontId="2" numFmtId="0" xfId="0" applyBorder="1" applyFont="1"/>
    <xf borderId="13" fillId="0" fontId="1" numFmtId="0" xfId="0" applyAlignment="1" applyBorder="1" applyFont="1">
      <alignment horizontal="center" vertical="center"/>
    </xf>
    <xf borderId="13" fillId="2" fontId="28" numFmtId="0" xfId="0" applyAlignment="1" applyBorder="1" applyFont="1">
      <alignment horizontal="center"/>
    </xf>
    <xf borderId="13" fillId="2" fontId="28" numFmtId="164" xfId="0" applyAlignment="1" applyBorder="1" applyFont="1" applyNumberFormat="1">
      <alignment horizontal="center"/>
    </xf>
    <xf borderId="13" fillId="0" fontId="1" numFmtId="0" xfId="0" applyBorder="1" applyFont="1"/>
    <xf borderId="30" fillId="2" fontId="6" numFmtId="0" xfId="0" applyAlignment="1" applyBorder="1" applyFont="1">
      <alignment horizontal="left"/>
    </xf>
    <xf borderId="32" fillId="0" fontId="2" numFmtId="0" xfId="0" applyAlignment="1" applyBorder="1" applyFont="1">
      <alignment horizontal="center" vertical="center"/>
    </xf>
    <xf borderId="75" fillId="0" fontId="3" numFmtId="0" xfId="0" applyBorder="1" applyFont="1"/>
    <xf borderId="13" fillId="3" fontId="2" numFmtId="0" xfId="0" applyBorder="1" applyFont="1"/>
    <xf borderId="13" fillId="4" fontId="2" numFmtId="0" xfId="0" applyBorder="1" applyFont="1"/>
    <xf borderId="13" fillId="5" fontId="2" numFmtId="0" xfId="0" applyBorder="1" applyFont="1"/>
    <xf borderId="13" fillId="6" fontId="2" numFmtId="0" xfId="0" applyBorder="1" applyFont="1"/>
    <xf borderId="13" fillId="7" fontId="1" numFmtId="0" xfId="0" applyBorder="1" applyFont="1"/>
    <xf borderId="13" fillId="22" fontId="1" numFmtId="164" xfId="0" applyBorder="1" applyFont="1" applyNumberFormat="1"/>
    <xf borderId="13" fillId="0" fontId="1" numFmtId="164" xfId="0" applyAlignment="1" applyBorder="1" applyFont="1" applyNumberFormat="1">
      <alignment horizontal="center"/>
    </xf>
    <xf borderId="13" fillId="0" fontId="2" numFmtId="165" xfId="0" applyAlignment="1" applyBorder="1" applyFont="1" applyNumberFormat="1">
      <alignment vertical="center"/>
    </xf>
    <xf borderId="63" fillId="2" fontId="2" numFmtId="0" xfId="0" applyAlignment="1" applyBorder="1" applyFont="1">
      <alignment horizontal="center" vertical="center"/>
    </xf>
    <xf borderId="76" fillId="2" fontId="4" numFmtId="4" xfId="0" applyAlignment="1" applyBorder="1" applyFont="1" applyNumberFormat="1">
      <alignment horizontal="center" vertical="center"/>
    </xf>
    <xf borderId="77" fillId="0" fontId="3" numFmtId="0" xfId="0" applyBorder="1" applyFont="1"/>
    <xf borderId="78" fillId="0" fontId="3" numFmtId="0" xfId="0" applyBorder="1" applyFont="1"/>
    <xf borderId="79" fillId="2" fontId="6" numFmtId="0" xfId="0" applyAlignment="1" applyBorder="1" applyFont="1">
      <alignment horizontal="left"/>
    </xf>
    <xf borderId="67" fillId="2" fontId="6" numFmtId="0" xfId="0" applyAlignment="1" applyBorder="1" applyFont="1">
      <alignment horizontal="center"/>
    </xf>
    <xf borderId="67" fillId="0" fontId="31" numFmtId="0" xfId="0" applyAlignment="1" applyBorder="1" applyFont="1">
      <alignment horizontal="center"/>
    </xf>
    <xf borderId="67" fillId="22" fontId="1" numFmtId="164" xfId="0" applyBorder="1" applyFont="1" applyNumberFormat="1"/>
    <xf borderId="67" fillId="0" fontId="1" numFmtId="164" xfId="0" applyBorder="1" applyFont="1" applyNumberFormat="1"/>
    <xf borderId="67" fillId="0" fontId="1" numFmtId="164" xfId="0" applyAlignment="1" applyBorder="1" applyFont="1" applyNumberFormat="1">
      <alignment horizontal="center"/>
    </xf>
    <xf borderId="67" fillId="3" fontId="1" numFmtId="164" xfId="0" applyBorder="1" applyFont="1" applyNumberFormat="1"/>
    <xf borderId="67" fillId="2" fontId="7" numFmtId="164" xfId="0" applyAlignment="1" applyBorder="1" applyFont="1" applyNumberFormat="1">
      <alignment horizontal="right"/>
    </xf>
    <xf borderId="67" fillId="10" fontId="1" numFmtId="164" xfId="0" applyBorder="1" applyFont="1" applyNumberFormat="1"/>
    <xf borderId="67" fillId="5" fontId="1" numFmtId="164" xfId="0" applyBorder="1" applyFont="1" applyNumberFormat="1"/>
    <xf borderId="67" fillId="6" fontId="1" numFmtId="164" xfId="0" applyBorder="1" applyFont="1" applyNumberFormat="1"/>
    <xf borderId="68" fillId="0" fontId="1" numFmtId="164" xfId="0" applyBorder="1" applyFont="1" applyNumberFormat="1"/>
    <xf borderId="29" fillId="2" fontId="6" numFmtId="0" xfId="0" applyAlignment="1" applyBorder="1" applyFont="1">
      <alignment horizontal="left"/>
    </xf>
    <xf borderId="30" fillId="2" fontId="6" numFmtId="0" xfId="0" applyAlignment="1" applyBorder="1" applyFont="1">
      <alignment horizontal="center"/>
    </xf>
    <xf borderId="30" fillId="0" fontId="31" numFmtId="0" xfId="0" applyAlignment="1" applyBorder="1" applyFont="1">
      <alignment horizontal="center"/>
    </xf>
    <xf borderId="30" fillId="22" fontId="1" numFmtId="164" xfId="0" applyBorder="1" applyFont="1" applyNumberFormat="1"/>
    <xf borderId="30" fillId="2" fontId="7" numFmtId="164" xfId="0" applyAlignment="1" applyBorder="1" applyFont="1" applyNumberFormat="1">
      <alignment horizontal="right"/>
    </xf>
    <xf borderId="80" fillId="0" fontId="1" numFmtId="164" xfId="0" applyBorder="1" applyFont="1" applyNumberFormat="1"/>
    <xf borderId="81" fillId="2" fontId="6" numFmtId="0" xfId="0" applyAlignment="1" applyBorder="1" applyFont="1">
      <alignment horizontal="left"/>
    </xf>
    <xf borderId="82" fillId="2" fontId="6" numFmtId="0" xfId="0" applyAlignment="1" applyBorder="1" applyFont="1">
      <alignment horizontal="center"/>
    </xf>
    <xf borderId="82" fillId="0" fontId="31" numFmtId="0" xfId="0" applyAlignment="1" applyBorder="1" applyFont="1">
      <alignment horizontal="center"/>
    </xf>
    <xf borderId="82" fillId="22" fontId="1" numFmtId="164" xfId="0" applyBorder="1" applyFont="1" applyNumberFormat="1"/>
    <xf borderId="82" fillId="0" fontId="1" numFmtId="164" xfId="0" applyBorder="1" applyFont="1" applyNumberFormat="1"/>
    <xf borderId="82" fillId="0" fontId="1" numFmtId="164" xfId="0" applyAlignment="1" applyBorder="1" applyFont="1" applyNumberFormat="1">
      <alignment horizontal="center"/>
    </xf>
    <xf borderId="82" fillId="3" fontId="1" numFmtId="164" xfId="0" applyBorder="1" applyFont="1" applyNumberFormat="1"/>
    <xf borderId="82" fillId="2" fontId="7" numFmtId="164" xfId="0" applyAlignment="1" applyBorder="1" applyFont="1" applyNumberFormat="1">
      <alignment horizontal="right"/>
    </xf>
    <xf borderId="82" fillId="10" fontId="1" numFmtId="164" xfId="0" applyBorder="1" applyFont="1" applyNumberFormat="1"/>
    <xf borderId="82" fillId="5" fontId="1" numFmtId="164" xfId="0" applyBorder="1" applyFont="1" applyNumberFormat="1"/>
    <xf borderId="82" fillId="6" fontId="1" numFmtId="164" xfId="0" applyBorder="1" applyFont="1" applyNumberFormat="1"/>
    <xf borderId="83" fillId="0" fontId="1" numFmtId="164" xfId="0" applyBorder="1" applyFont="1" applyNumberFormat="1"/>
    <xf borderId="7" fillId="0" fontId="2" numFmtId="0" xfId="0" applyAlignment="1" applyBorder="1" applyFont="1">
      <alignment horizontal="center" vertical="center"/>
    </xf>
    <xf borderId="31" fillId="0" fontId="2" numFmtId="0" xfId="0" applyAlignment="1" applyBorder="1" applyFont="1">
      <alignment horizontal="center"/>
    </xf>
    <xf borderId="12" fillId="3" fontId="2" numFmtId="164" xfId="0" applyBorder="1" applyFont="1" applyNumberFormat="1"/>
    <xf borderId="31" fillId="0" fontId="2" numFmtId="4" xfId="0" applyBorder="1" applyFont="1" applyNumberFormat="1"/>
    <xf borderId="84" fillId="10" fontId="2" numFmtId="4" xfId="0" applyBorder="1" applyFont="1" applyNumberFormat="1"/>
    <xf borderId="84" fillId="5" fontId="2" numFmtId="4" xfId="0" applyBorder="1" applyFont="1" applyNumberFormat="1"/>
    <xf borderId="84" fillId="6" fontId="2" numFmtId="4" xfId="0" applyBorder="1" applyFont="1" applyNumberFormat="1"/>
    <xf borderId="84" fillId="7" fontId="2" numFmtId="4" xfId="0" applyBorder="1" applyFont="1" applyNumberFormat="1"/>
    <xf borderId="32" fillId="0" fontId="1" numFmtId="0" xfId="0" applyAlignment="1" applyBorder="1" applyFont="1">
      <alignment horizontal="center"/>
    </xf>
    <xf borderId="2" fillId="0" fontId="1" numFmtId="0" xfId="0" applyAlignment="1" applyBorder="1" applyFont="1">
      <alignment horizontal="center"/>
    </xf>
    <xf borderId="5" fillId="0" fontId="1" numFmtId="0" xfId="0" applyAlignment="1" applyBorder="1" applyFont="1">
      <alignment horizontal="center"/>
    </xf>
    <xf borderId="19" fillId="2" fontId="2" numFmtId="0" xfId="0" applyAlignment="1" applyBorder="1" applyFont="1">
      <alignment horizontal="center" vertical="center"/>
    </xf>
    <xf borderId="74" fillId="2" fontId="2" numFmtId="0" xfId="0" applyAlignment="1" applyBorder="1" applyFont="1">
      <alignment horizontal="center" vertical="center"/>
    </xf>
    <xf borderId="20" fillId="2" fontId="2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/>
    </xf>
    <xf borderId="20" fillId="7" fontId="1" numFmtId="0" xfId="0" applyBorder="1" applyFont="1"/>
    <xf borderId="13" fillId="0" fontId="2" numFmtId="0" xfId="0" applyAlignment="1" applyBorder="1" applyFont="1">
      <alignment vertical="center"/>
    </xf>
    <xf borderId="65" fillId="2" fontId="6" numFmtId="0" xfId="0" applyAlignment="1" applyBorder="1" applyFont="1">
      <alignment horizontal="center"/>
    </xf>
    <xf borderId="67" fillId="0" fontId="32" numFmtId="0" xfId="0" applyAlignment="1" applyBorder="1" applyFont="1">
      <alignment horizontal="center"/>
    </xf>
    <xf borderId="85" fillId="0" fontId="1" numFmtId="164" xfId="0" applyBorder="1" applyFont="1" applyNumberFormat="1"/>
    <xf borderId="70" fillId="2" fontId="6" numFmtId="0" xfId="0" applyAlignment="1" applyBorder="1" applyFont="1">
      <alignment horizontal="center"/>
    </xf>
    <xf borderId="30" fillId="0" fontId="32" numFmtId="0" xfId="0" applyAlignment="1" applyBorder="1" applyFont="1">
      <alignment horizontal="center"/>
    </xf>
    <xf borderId="86" fillId="0" fontId="1" numFmtId="164" xfId="0" applyBorder="1" applyFont="1" applyNumberFormat="1"/>
    <xf borderId="87" fillId="2" fontId="6" numFmtId="0" xfId="0" applyAlignment="1" applyBorder="1" applyFont="1">
      <alignment horizontal="left"/>
    </xf>
    <xf borderId="88" fillId="2" fontId="6" numFmtId="0" xfId="0" applyAlignment="1" applyBorder="1" applyFont="1">
      <alignment horizontal="center"/>
    </xf>
    <xf borderId="21" fillId="0" fontId="2" numFmtId="0" xfId="0" applyAlignment="1" applyBorder="1" applyFont="1">
      <alignment horizontal="center" vertical="center"/>
    </xf>
    <xf borderId="89" fillId="0" fontId="2" numFmtId="0" xfId="0" applyAlignment="1" applyBorder="1" applyFont="1">
      <alignment horizontal="center" vertical="center"/>
    </xf>
    <xf borderId="17" fillId="0" fontId="1" numFmtId="0" xfId="0" applyBorder="1" applyFont="1"/>
    <xf borderId="17" fillId="0" fontId="1" numFmtId="164" xfId="0" applyBorder="1" applyFont="1" applyNumberFormat="1"/>
    <xf borderId="18" fillId="0" fontId="1" numFmtId="164" xfId="0" applyBorder="1" applyFont="1" applyNumberFormat="1"/>
    <xf borderId="9" fillId="2" fontId="12" numFmtId="0" xfId="0" applyAlignment="1" applyBorder="1" applyFont="1">
      <alignment horizontal="center" vertical="center"/>
    </xf>
    <xf borderId="0" fillId="0" fontId="1" numFmtId="0" xfId="0" applyAlignment="1" applyFont="1">
      <alignment vertical="center"/>
    </xf>
    <xf borderId="90" fillId="2" fontId="2" numFmtId="0" xfId="0" applyAlignment="1" applyBorder="1" applyFont="1">
      <alignment horizontal="center" vertical="center"/>
    </xf>
    <xf borderId="91" fillId="2" fontId="2" numFmtId="0" xfId="0" applyAlignment="1" applyBorder="1" applyFont="1">
      <alignment horizontal="center" shrinkToFit="0" vertical="center" wrapText="1"/>
    </xf>
    <xf borderId="92" fillId="2" fontId="2" numFmtId="0" xfId="0" applyAlignment="1" applyBorder="1" applyFont="1">
      <alignment horizontal="center" shrinkToFit="0" vertical="center" wrapText="1"/>
    </xf>
    <xf borderId="90" fillId="2" fontId="2" numFmtId="0" xfId="0" applyAlignment="1" applyBorder="1" applyFont="1">
      <alignment horizontal="center" shrinkToFit="0" vertical="center" wrapText="1"/>
    </xf>
    <xf borderId="84" fillId="2" fontId="2" numFmtId="0" xfId="0" applyAlignment="1" applyBorder="1" applyFont="1">
      <alignment horizontal="center" shrinkToFit="0" vertical="center" wrapText="1"/>
    </xf>
    <xf borderId="12" fillId="2" fontId="2" numFmtId="0" xfId="0" applyAlignment="1" applyBorder="1" applyFont="1">
      <alignment horizontal="center" shrinkToFit="0" vertical="center" wrapText="1"/>
    </xf>
    <xf borderId="19" fillId="2" fontId="2" numFmtId="0" xfId="0" applyBorder="1" applyFont="1"/>
    <xf borderId="74" fillId="2" fontId="2" numFmtId="0" xfId="0" applyBorder="1" applyFont="1"/>
    <xf borderId="20" fillId="2" fontId="2" numFmtId="0" xfId="0" applyBorder="1" applyFont="1"/>
    <xf borderId="22" fillId="2" fontId="1" numFmtId="0" xfId="0" applyBorder="1" applyFont="1"/>
    <xf borderId="34" fillId="2" fontId="28" numFmtId="0" xfId="0" applyAlignment="1" applyBorder="1" applyFont="1">
      <alignment horizontal="center"/>
    </xf>
    <xf borderId="93" fillId="2" fontId="28" numFmtId="0" xfId="0" applyAlignment="1" applyBorder="1" applyFont="1">
      <alignment horizontal="center"/>
    </xf>
    <xf borderId="93" fillId="2" fontId="28" numFmtId="164" xfId="0" applyAlignment="1" applyBorder="1" applyFont="1" applyNumberFormat="1">
      <alignment horizontal="center"/>
    </xf>
    <xf borderId="94" fillId="2" fontId="28" numFmtId="4" xfId="0" applyAlignment="1" applyBorder="1" applyFont="1" applyNumberFormat="1">
      <alignment horizontal="right"/>
    </xf>
    <xf borderId="95" fillId="2" fontId="1" numFmtId="0" xfId="0" applyBorder="1" applyFont="1"/>
    <xf borderId="73" fillId="2" fontId="28" numFmtId="0" xfId="0" applyAlignment="1" applyBorder="1" applyFont="1">
      <alignment horizontal="center"/>
    </xf>
    <xf borderId="74" fillId="2" fontId="1" numFmtId="0" xfId="0" applyBorder="1" applyFont="1"/>
    <xf borderId="29" fillId="22" fontId="6" numFmtId="0" xfId="0" applyAlignment="1" applyBorder="1" applyFont="1">
      <alignment horizontal="left"/>
    </xf>
    <xf borderId="70" fillId="22" fontId="6" numFmtId="0" xfId="0" applyAlignment="1" applyBorder="1" applyFont="1">
      <alignment horizontal="center"/>
    </xf>
    <xf borderId="81" fillId="22" fontId="6" numFmtId="0" xfId="0" applyAlignment="1" applyBorder="1" applyFont="1">
      <alignment horizontal="left"/>
    </xf>
    <xf borderId="96" fillId="22" fontId="6" numFmtId="0" xfId="0" applyAlignment="1" applyBorder="1" applyFont="1">
      <alignment horizontal="center"/>
    </xf>
    <xf borderId="82" fillId="0" fontId="32" numFmtId="0" xfId="0" applyAlignment="1" applyBorder="1" applyFont="1">
      <alignment horizontal="center"/>
    </xf>
    <xf borderId="82" fillId="0" fontId="1" numFmtId="0" xfId="0" applyBorder="1" applyFont="1"/>
    <xf borderId="30" fillId="0" fontId="13" numFmtId="0" xfId="0" applyBorder="1" applyFont="1"/>
    <xf borderId="30" fillId="0" fontId="9" numFmtId="4" xfId="0" applyBorder="1" applyFont="1" applyNumberFormat="1"/>
    <xf borderId="13" fillId="0" fontId="13" numFmtId="0" xfId="0" applyBorder="1" applyFont="1"/>
    <xf borderId="13" fillId="0" fontId="9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customschemas.google.com/relationships/workbookmetadata" Target="metadata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876300</xdr:colOff>
      <xdr:row>1</xdr:row>
      <xdr:rowOff>142875</xdr:rowOff>
    </xdr:from>
    <xdr:ext cx="0" cy="77152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876300</xdr:colOff>
      <xdr:row>34</xdr:row>
      <xdr:rowOff>142875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2571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2667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3048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3429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3714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42862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4857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54292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6096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6858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6096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876300</xdr:colOff>
      <xdr:row>0</xdr:row>
      <xdr:rowOff>0</xdr:rowOff>
    </xdr:from>
    <xdr:ext cx="0" cy="800100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2952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31432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1</xdr:row>
      <xdr:rowOff>142875</xdr:rowOff>
    </xdr:from>
    <xdr:ext cx="0" cy="2952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31432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942975</xdr:colOff>
      <xdr:row>10</xdr:row>
      <xdr:rowOff>66675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942975</xdr:colOff>
      <xdr:row>37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38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38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46</xdr:row>
      <xdr:rowOff>66675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942975</xdr:colOff>
      <xdr:row>31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32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32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40</xdr:row>
      <xdr:rowOff>0</xdr:rowOff>
    </xdr:from>
    <xdr:ext cx="0" cy="790575"/>
    <xdr:pic>
      <xdr:nvPicPr>
        <xdr:cNvPr descr="G:\2016\COMPUTADOR ANTIGO\BACKUP COMPUTADOR - 17-05-2016\DOCUMENTOS\Casa Brasil\logo_300dpi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33.0"/>
    <col customWidth="1" min="3" max="3" width="5.43"/>
    <col customWidth="1" min="4" max="4" width="8.57"/>
    <col customWidth="1" min="5" max="5" width="9.86"/>
    <col customWidth="1" min="6" max="6" width="12.71"/>
    <col customWidth="1" min="7" max="7" width="11.57"/>
    <col customWidth="1" min="8" max="8" width="10.71"/>
    <col customWidth="1" min="9" max="9" width="11.86"/>
    <col customWidth="1" min="10" max="10" width="9.57"/>
    <col customWidth="1" min="11" max="11" width="11.0"/>
    <col customWidth="1" min="12" max="12" width="10.0"/>
    <col customWidth="1" min="13" max="13" width="10.29"/>
    <col customWidth="1" min="14" max="14" width="8.86"/>
    <col customWidth="1" min="15" max="15" width="9.0"/>
    <col customWidth="1" min="16" max="16" width="10.14"/>
    <col customWidth="1" min="17" max="17" width="10.57"/>
    <col customWidth="1" min="18" max="18" width="9.0"/>
    <col customWidth="1" min="19" max="19" width="9.57"/>
    <col customWidth="1" min="20" max="20" width="8.43"/>
    <col customWidth="1" min="21" max="21" width="8.57"/>
    <col customWidth="1" min="22" max="22" width="8.43"/>
    <col customWidth="1" min="23" max="23" width="8.29"/>
    <col customWidth="1" min="24" max="24" width="9.57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1" width="8.14"/>
    <col customWidth="1" min="32" max="32" width="8.86"/>
    <col customWidth="1" min="33" max="33" width="9.57"/>
    <col customWidth="1" min="34" max="34" width="10.43"/>
    <col customWidth="1" min="35" max="35" width="11.57"/>
    <col customWidth="1" min="36" max="36" width="11.29"/>
    <col customWidth="1" min="37" max="37" width="14.43"/>
  </cols>
  <sheetData>
    <row r="1" ht="12.75" customHeight="1">
      <c r="A1" s="1"/>
      <c r="B1" s="2"/>
      <c r="C1" s="2"/>
      <c r="D1" s="2"/>
      <c r="E1" s="2"/>
      <c r="F1" s="2"/>
      <c r="G1" s="3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ht="12.75" customHeight="1">
      <c r="A2" s="1"/>
      <c r="B2" s="4"/>
      <c r="C2" s="5" t="s">
        <v>0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7"/>
      <c r="AJ2" s="2"/>
      <c r="AK2" s="2"/>
    </row>
    <row r="3" ht="12.7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1"/>
      <c r="AJ3" s="2"/>
      <c r="AK3" s="2"/>
    </row>
    <row r="4" ht="12.7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4"/>
      <c r="AJ4" s="2"/>
      <c r="AK4" s="2"/>
    </row>
    <row r="5" ht="12.75" customHeight="1">
      <c r="A5" s="1"/>
      <c r="B5" s="9"/>
      <c r="C5" s="15" t="s">
        <v>1</v>
      </c>
      <c r="D5" s="13"/>
      <c r="E5" s="13"/>
      <c r="F5" s="13"/>
      <c r="G5" s="13"/>
      <c r="H5" s="13"/>
      <c r="I5" s="14"/>
      <c r="J5" s="16" t="s">
        <v>2</v>
      </c>
      <c r="K5" s="13"/>
      <c r="L5" s="13"/>
      <c r="M5" s="14"/>
      <c r="N5" s="17" t="s">
        <v>3</v>
      </c>
      <c r="O5" s="13"/>
      <c r="P5" s="13"/>
      <c r="Q5" s="14"/>
      <c r="R5" s="18" t="s">
        <v>4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9"/>
      <c r="AJ5" s="2"/>
      <c r="AK5" s="2"/>
    </row>
    <row r="6" ht="12.75" customHeight="1">
      <c r="A6" s="1"/>
      <c r="B6" s="20" t="s">
        <v>5</v>
      </c>
      <c r="C6" s="21" t="s">
        <v>6</v>
      </c>
      <c r="D6" s="22" t="s">
        <v>7</v>
      </c>
      <c r="E6" s="23" t="s">
        <v>8</v>
      </c>
      <c r="F6" s="24" t="s">
        <v>9</v>
      </c>
      <c r="G6" s="25" t="s">
        <v>10</v>
      </c>
      <c r="H6" s="25" t="s">
        <v>11</v>
      </c>
      <c r="I6" s="26" t="s">
        <v>12</v>
      </c>
      <c r="J6" s="27" t="s">
        <v>13</v>
      </c>
      <c r="K6" s="28" t="s">
        <v>14</v>
      </c>
      <c r="L6" s="28" t="s">
        <v>15</v>
      </c>
      <c r="M6" s="29" t="s">
        <v>16</v>
      </c>
      <c r="N6" s="30" t="s">
        <v>17</v>
      </c>
      <c r="O6" s="30" t="s">
        <v>18</v>
      </c>
      <c r="P6" s="31" t="s">
        <v>19</v>
      </c>
      <c r="Q6" s="32" t="s">
        <v>20</v>
      </c>
      <c r="R6" s="33" t="s">
        <v>21</v>
      </c>
      <c r="S6" s="34" t="s">
        <v>22</v>
      </c>
      <c r="T6" s="34" t="s">
        <v>23</v>
      </c>
      <c r="U6" s="34" t="s">
        <v>24</v>
      </c>
      <c r="V6" s="34" t="s">
        <v>25</v>
      </c>
      <c r="W6" s="34" t="s">
        <v>26</v>
      </c>
      <c r="X6" s="34" t="s">
        <v>27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33</v>
      </c>
      <c r="AE6" s="34" t="s">
        <v>34</v>
      </c>
      <c r="AF6" s="34" t="s">
        <v>35</v>
      </c>
      <c r="AG6" s="35" t="s">
        <v>36</v>
      </c>
      <c r="AH6" s="36" t="s">
        <v>37</v>
      </c>
      <c r="AI6" s="37" t="s">
        <v>38</v>
      </c>
      <c r="AJ6" s="2"/>
      <c r="AK6" s="2"/>
    </row>
    <row r="7" ht="12.75" customHeight="1">
      <c r="A7" s="1"/>
      <c r="B7" s="38" t="s">
        <v>39</v>
      </c>
      <c r="C7" s="39">
        <v>998.0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2"/>
      <c r="AK7" s="2"/>
    </row>
    <row r="8" ht="12.75" customHeight="1">
      <c r="A8" s="40"/>
      <c r="B8" s="41" t="s">
        <v>40</v>
      </c>
      <c r="C8" s="42">
        <v>1.0</v>
      </c>
      <c r="D8" s="43" t="s">
        <v>41</v>
      </c>
      <c r="E8" s="44">
        <v>6000.0</v>
      </c>
      <c r="F8" s="45">
        <f t="shared" ref="F8:F31" si="2">E8*C8</f>
        <v>6000</v>
      </c>
      <c r="G8" s="45"/>
      <c r="H8" s="46">
        <f t="shared" ref="H8:H31" si="3">220*C8</f>
        <v>220</v>
      </c>
      <c r="I8" s="47">
        <f t="shared" ref="I8:I31" si="4">F8+G8+H8</f>
        <v>6220</v>
      </c>
      <c r="J8" s="48">
        <f t="shared" ref="J8:J31" si="5">200*C8</f>
        <v>200</v>
      </c>
      <c r="K8" s="49">
        <f>IF((4.4*4*22*C8)&gt;(F8*6%),((4.4*4*22*C8)-(F8*6%)),0)*C8</f>
        <v>27.2</v>
      </c>
      <c r="L8" s="45">
        <f t="shared" ref="L8:L31" si="6">(22*22)*C8</f>
        <v>484</v>
      </c>
      <c r="M8" s="50">
        <f t="shared" ref="M8:M31" si="7">J8+K8+L8</f>
        <v>711.2</v>
      </c>
      <c r="N8" s="45">
        <f t="shared" ref="N8:N31" si="8">I8*1%</f>
        <v>62.2</v>
      </c>
      <c r="O8" s="45">
        <f t="shared" ref="O8:O31" si="9">I8*8%</f>
        <v>497.6</v>
      </c>
      <c r="P8" s="45">
        <f t="shared" ref="P8:P31" si="10">I8*27.8%</f>
        <v>1729.16</v>
      </c>
      <c r="Q8" s="51">
        <f t="shared" ref="Q8:Q31" si="11">N8+O8+P8</f>
        <v>2288.96</v>
      </c>
      <c r="R8" s="45">
        <f t="shared" ref="R8:R31" si="12">I8/12</f>
        <v>518.3333333</v>
      </c>
      <c r="S8" s="45">
        <f t="shared" ref="S8:S32" si="13">R8*33.33%</f>
        <v>172.7605</v>
      </c>
      <c r="T8" s="45">
        <f t="shared" ref="T8:T32" si="14">(R8+S8)*8%</f>
        <v>55.28750667</v>
      </c>
      <c r="U8" s="45">
        <f t="shared" ref="U8:U32" si="15">(R8+S8)*1%</f>
        <v>6.910938333</v>
      </c>
      <c r="V8" s="45">
        <f t="shared" ref="V8:W8" si="1">R8/12</f>
        <v>43.19444444</v>
      </c>
      <c r="W8" s="45">
        <f t="shared" si="1"/>
        <v>14.39670833</v>
      </c>
      <c r="X8" s="48">
        <f t="shared" ref="X8:X31" si="17">M8/12</f>
        <v>59.26666667</v>
      </c>
      <c r="Y8" s="45">
        <f t="shared" ref="Y8:Y31" si="18">I8/12</f>
        <v>518.3333333</v>
      </c>
      <c r="Z8" s="45">
        <f t="shared" ref="Z8:Z31" si="19">Y8*8%</f>
        <v>41.46666667</v>
      </c>
      <c r="AA8" s="45">
        <f t="shared" ref="AA8:AA31" si="20">Y8*1%</f>
        <v>5.183333333</v>
      </c>
      <c r="AB8" s="45">
        <f t="shared" ref="AB8:AB31" si="21">(I8/12)</f>
        <v>518.3333333</v>
      </c>
      <c r="AC8" s="45">
        <f t="shared" ref="AC8:AC31" si="22">AB8/12</f>
        <v>43.19444444</v>
      </c>
      <c r="AD8" s="45">
        <f t="shared" ref="AD8:AD31" si="23">(AB8+AC8)*8%</f>
        <v>44.92222222</v>
      </c>
      <c r="AE8" s="48">
        <f t="shared" ref="AE8:AE31" si="24">(AB8+AC8)*1%</f>
        <v>5.615277778</v>
      </c>
      <c r="AF8" s="45">
        <f t="shared" ref="AF8:AF31" si="25">(I8+R8+S8+Y8)*8%*40%</f>
        <v>237.7416693</v>
      </c>
      <c r="AG8" s="45">
        <f t="shared" ref="AG8:AG31" si="26">(R8+S8+Y8+AB8)*27.8%</f>
        <v>480.317419</v>
      </c>
      <c r="AH8" s="52">
        <f t="shared" ref="AH8:AH31" si="27">R8+S8+T8+U8+V8+W8+X8+Y8+Z8+AA8+AB8+AC8+AD8+AE8+AF8+AG8</f>
        <v>2765.257797</v>
      </c>
      <c r="AI8" s="53">
        <f t="shared" ref="AI8:AI31" si="28">I8+M8+Q8+AH8</f>
        <v>11985.4178</v>
      </c>
      <c r="AJ8" s="2"/>
      <c r="AK8" s="2"/>
    </row>
    <row r="9" ht="12.75" customHeight="1">
      <c r="A9" s="40"/>
      <c r="B9" s="41" t="s">
        <v>42</v>
      </c>
      <c r="C9" s="54">
        <v>1.0</v>
      </c>
      <c r="D9" s="55" t="s">
        <v>41</v>
      </c>
      <c r="E9" s="56">
        <v>5000.0</v>
      </c>
      <c r="F9" s="45">
        <f t="shared" si="2"/>
        <v>5000</v>
      </c>
      <c r="G9" s="57">
        <f>F9/180*40%*(16*8)</f>
        <v>1422.222222</v>
      </c>
      <c r="H9" s="58">
        <f t="shared" si="3"/>
        <v>220</v>
      </c>
      <c r="I9" s="47">
        <f t="shared" si="4"/>
        <v>6642.222222</v>
      </c>
      <c r="J9" s="57">
        <f t="shared" si="5"/>
        <v>200</v>
      </c>
      <c r="K9" s="49">
        <f t="shared" ref="K9:K31" si="29">IF((4.4*4*22*C9)&gt;(F9*6%),((4.4*4*22*C9)-(F9*6%)),0)</f>
        <v>87.2</v>
      </c>
      <c r="L9" s="45">
        <f t="shared" si="6"/>
        <v>484</v>
      </c>
      <c r="M9" s="50">
        <f t="shared" si="7"/>
        <v>771.2</v>
      </c>
      <c r="N9" s="45">
        <f t="shared" si="8"/>
        <v>66.42222222</v>
      </c>
      <c r="O9" s="45">
        <f t="shared" si="9"/>
        <v>531.3777778</v>
      </c>
      <c r="P9" s="45">
        <f t="shared" si="10"/>
        <v>1846.537778</v>
      </c>
      <c r="Q9" s="51">
        <f t="shared" si="11"/>
        <v>2444.337778</v>
      </c>
      <c r="R9" s="45">
        <f t="shared" si="12"/>
        <v>553.5185185</v>
      </c>
      <c r="S9" s="45">
        <f t="shared" si="13"/>
        <v>184.4877222</v>
      </c>
      <c r="T9" s="45">
        <f t="shared" si="14"/>
        <v>59.04049926</v>
      </c>
      <c r="U9" s="45">
        <f t="shared" si="15"/>
        <v>7.380062407</v>
      </c>
      <c r="V9" s="45">
        <f t="shared" ref="V9:W9" si="16">R9/12</f>
        <v>46.12654321</v>
      </c>
      <c r="W9" s="45">
        <f t="shared" si="16"/>
        <v>15.37397685</v>
      </c>
      <c r="X9" s="48">
        <f t="shared" si="17"/>
        <v>64.26666667</v>
      </c>
      <c r="Y9" s="45">
        <f t="shared" si="18"/>
        <v>553.5185185</v>
      </c>
      <c r="Z9" s="45">
        <f t="shared" si="19"/>
        <v>44.28148148</v>
      </c>
      <c r="AA9" s="45">
        <f t="shared" si="20"/>
        <v>5.535185185</v>
      </c>
      <c r="AB9" s="45">
        <f t="shared" si="21"/>
        <v>553.5185185</v>
      </c>
      <c r="AC9" s="45">
        <f t="shared" si="22"/>
        <v>46.12654321</v>
      </c>
      <c r="AD9" s="45">
        <f t="shared" si="23"/>
        <v>47.97160494</v>
      </c>
      <c r="AE9" s="48">
        <f t="shared" si="24"/>
        <v>5.996450617</v>
      </c>
      <c r="AF9" s="45">
        <f t="shared" si="25"/>
        <v>253.8799034</v>
      </c>
      <c r="AG9" s="45">
        <f t="shared" si="26"/>
        <v>512.9220312</v>
      </c>
      <c r="AH9" s="52">
        <f t="shared" si="27"/>
        <v>2953.944226</v>
      </c>
      <c r="AI9" s="53">
        <f t="shared" si="28"/>
        <v>12811.70423</v>
      </c>
      <c r="AJ9" s="2"/>
      <c r="AK9" s="2"/>
    </row>
    <row r="10" ht="12.75" customHeight="1">
      <c r="A10" s="40"/>
      <c r="B10" s="41" t="s">
        <v>43</v>
      </c>
      <c r="C10" s="54">
        <v>5.0</v>
      </c>
      <c r="D10" s="55" t="s">
        <v>44</v>
      </c>
      <c r="E10" s="56">
        <v>3800.0</v>
      </c>
      <c r="F10" s="45">
        <f t="shared" si="2"/>
        <v>19000</v>
      </c>
      <c r="G10" s="57"/>
      <c r="H10" s="58">
        <f t="shared" si="3"/>
        <v>1100</v>
      </c>
      <c r="I10" s="47">
        <f t="shared" si="4"/>
        <v>20100</v>
      </c>
      <c r="J10" s="57">
        <f t="shared" si="5"/>
        <v>1000</v>
      </c>
      <c r="K10" s="49">
        <f t="shared" si="29"/>
        <v>796</v>
      </c>
      <c r="L10" s="45">
        <f t="shared" si="6"/>
        <v>2420</v>
      </c>
      <c r="M10" s="50">
        <f t="shared" si="7"/>
        <v>4216</v>
      </c>
      <c r="N10" s="45">
        <f t="shared" si="8"/>
        <v>201</v>
      </c>
      <c r="O10" s="45">
        <f t="shared" si="9"/>
        <v>1608</v>
      </c>
      <c r="P10" s="45">
        <f t="shared" si="10"/>
        <v>5587.8</v>
      </c>
      <c r="Q10" s="51">
        <f t="shared" si="11"/>
        <v>7396.8</v>
      </c>
      <c r="R10" s="45">
        <f t="shared" si="12"/>
        <v>1675</v>
      </c>
      <c r="S10" s="45">
        <f t="shared" si="13"/>
        <v>558.2775</v>
      </c>
      <c r="T10" s="45">
        <f t="shared" si="14"/>
        <v>178.6622</v>
      </c>
      <c r="U10" s="45">
        <f t="shared" si="15"/>
        <v>22.332775</v>
      </c>
      <c r="V10" s="45">
        <f t="shared" ref="V10:W10" si="30">R10/12</f>
        <v>139.5833333</v>
      </c>
      <c r="W10" s="45">
        <f t="shared" si="30"/>
        <v>46.523125</v>
      </c>
      <c r="X10" s="48">
        <f t="shared" si="17"/>
        <v>351.3333333</v>
      </c>
      <c r="Y10" s="45">
        <f t="shared" si="18"/>
        <v>1675</v>
      </c>
      <c r="Z10" s="45">
        <f t="shared" si="19"/>
        <v>134</v>
      </c>
      <c r="AA10" s="45">
        <f t="shared" si="20"/>
        <v>16.75</v>
      </c>
      <c r="AB10" s="45">
        <f t="shared" si="21"/>
        <v>1675</v>
      </c>
      <c r="AC10" s="45">
        <f t="shared" si="22"/>
        <v>139.5833333</v>
      </c>
      <c r="AD10" s="45">
        <f t="shared" si="23"/>
        <v>145.1666667</v>
      </c>
      <c r="AE10" s="48">
        <f t="shared" si="24"/>
        <v>18.14583333</v>
      </c>
      <c r="AF10" s="45">
        <f t="shared" si="25"/>
        <v>768.26488</v>
      </c>
      <c r="AG10" s="45">
        <f t="shared" si="26"/>
        <v>1552.151145</v>
      </c>
      <c r="AH10" s="52">
        <f t="shared" si="27"/>
        <v>9095.774125</v>
      </c>
      <c r="AI10" s="53">
        <f t="shared" si="28"/>
        <v>40808.57413</v>
      </c>
      <c r="AJ10" s="2"/>
      <c r="AK10" s="2"/>
    </row>
    <row r="11" ht="12.75" customHeight="1">
      <c r="A11" s="40"/>
      <c r="B11" s="41" t="s">
        <v>45</v>
      </c>
      <c r="C11" s="54">
        <v>4.0</v>
      </c>
      <c r="D11" s="55" t="s">
        <v>44</v>
      </c>
      <c r="E11" s="56">
        <v>3800.0</v>
      </c>
      <c r="F11" s="45">
        <f t="shared" si="2"/>
        <v>15200</v>
      </c>
      <c r="G11" s="57"/>
      <c r="H11" s="58">
        <f t="shared" si="3"/>
        <v>880</v>
      </c>
      <c r="I11" s="47">
        <f t="shared" si="4"/>
        <v>16080</v>
      </c>
      <c r="J11" s="57">
        <f t="shared" si="5"/>
        <v>800</v>
      </c>
      <c r="K11" s="49">
        <f t="shared" si="29"/>
        <v>636.8</v>
      </c>
      <c r="L11" s="45">
        <f t="shared" si="6"/>
        <v>1936</v>
      </c>
      <c r="M11" s="50">
        <f t="shared" si="7"/>
        <v>3372.8</v>
      </c>
      <c r="N11" s="45">
        <f t="shared" si="8"/>
        <v>160.8</v>
      </c>
      <c r="O11" s="45">
        <f t="shared" si="9"/>
        <v>1286.4</v>
      </c>
      <c r="P11" s="45">
        <f t="shared" si="10"/>
        <v>4470.24</v>
      </c>
      <c r="Q11" s="51">
        <f t="shared" si="11"/>
        <v>5917.44</v>
      </c>
      <c r="R11" s="45">
        <f t="shared" si="12"/>
        <v>1340</v>
      </c>
      <c r="S11" s="45">
        <f t="shared" si="13"/>
        <v>446.622</v>
      </c>
      <c r="T11" s="45">
        <f t="shared" si="14"/>
        <v>142.92976</v>
      </c>
      <c r="U11" s="45">
        <f t="shared" si="15"/>
        <v>17.86622</v>
      </c>
      <c r="V11" s="45">
        <f t="shared" ref="V11:W11" si="31">R11/12</f>
        <v>111.6666667</v>
      </c>
      <c r="W11" s="45">
        <f t="shared" si="31"/>
        <v>37.2185</v>
      </c>
      <c r="X11" s="48">
        <f t="shared" si="17"/>
        <v>281.0666667</v>
      </c>
      <c r="Y11" s="45">
        <f t="shared" si="18"/>
        <v>1340</v>
      </c>
      <c r="Z11" s="45">
        <f t="shared" si="19"/>
        <v>107.2</v>
      </c>
      <c r="AA11" s="45">
        <f t="shared" si="20"/>
        <v>13.4</v>
      </c>
      <c r="AB11" s="45">
        <f t="shared" si="21"/>
        <v>1340</v>
      </c>
      <c r="AC11" s="45">
        <f t="shared" si="22"/>
        <v>111.6666667</v>
      </c>
      <c r="AD11" s="45">
        <f t="shared" si="23"/>
        <v>116.1333333</v>
      </c>
      <c r="AE11" s="48">
        <f t="shared" si="24"/>
        <v>14.51666667</v>
      </c>
      <c r="AF11" s="45">
        <f t="shared" si="25"/>
        <v>614.611904</v>
      </c>
      <c r="AG11" s="45">
        <f t="shared" si="26"/>
        <v>1241.720916</v>
      </c>
      <c r="AH11" s="52">
        <f t="shared" si="27"/>
        <v>7276.6193</v>
      </c>
      <c r="AI11" s="53">
        <f t="shared" si="28"/>
        <v>32646.8593</v>
      </c>
      <c r="AJ11" s="2"/>
      <c r="AK11" s="2"/>
    </row>
    <row r="12" ht="12.75" customHeight="1">
      <c r="A12" s="40"/>
      <c r="B12" s="41" t="s">
        <v>46</v>
      </c>
      <c r="C12" s="54">
        <v>9.0</v>
      </c>
      <c r="D12" s="55" t="s">
        <v>44</v>
      </c>
      <c r="E12" s="56">
        <v>2350.0</v>
      </c>
      <c r="F12" s="45">
        <f t="shared" si="2"/>
        <v>21150</v>
      </c>
      <c r="G12" s="57"/>
      <c r="H12" s="58">
        <f t="shared" si="3"/>
        <v>1980</v>
      </c>
      <c r="I12" s="47">
        <f t="shared" si="4"/>
        <v>23130</v>
      </c>
      <c r="J12" s="57">
        <f t="shared" si="5"/>
        <v>1800</v>
      </c>
      <c r="K12" s="49">
        <f t="shared" si="29"/>
        <v>2215.8</v>
      </c>
      <c r="L12" s="45">
        <f t="shared" si="6"/>
        <v>4356</v>
      </c>
      <c r="M12" s="50">
        <f t="shared" si="7"/>
        <v>8371.8</v>
      </c>
      <c r="N12" s="45">
        <f t="shared" si="8"/>
        <v>231.3</v>
      </c>
      <c r="O12" s="45">
        <f t="shared" si="9"/>
        <v>1850.4</v>
      </c>
      <c r="P12" s="45">
        <f t="shared" si="10"/>
        <v>6430.14</v>
      </c>
      <c r="Q12" s="51">
        <f t="shared" si="11"/>
        <v>8511.84</v>
      </c>
      <c r="R12" s="45">
        <f t="shared" si="12"/>
        <v>1927.5</v>
      </c>
      <c r="S12" s="45">
        <f t="shared" si="13"/>
        <v>642.43575</v>
      </c>
      <c r="T12" s="45">
        <f t="shared" si="14"/>
        <v>205.59486</v>
      </c>
      <c r="U12" s="45">
        <f t="shared" si="15"/>
        <v>25.6993575</v>
      </c>
      <c r="V12" s="45">
        <f t="shared" ref="V12:W12" si="32">R12/12</f>
        <v>160.625</v>
      </c>
      <c r="W12" s="45">
        <f t="shared" si="32"/>
        <v>53.5363125</v>
      </c>
      <c r="X12" s="48">
        <f t="shared" si="17"/>
        <v>697.65</v>
      </c>
      <c r="Y12" s="45">
        <f t="shared" si="18"/>
        <v>1927.5</v>
      </c>
      <c r="Z12" s="45">
        <f t="shared" si="19"/>
        <v>154.2</v>
      </c>
      <c r="AA12" s="45">
        <f t="shared" si="20"/>
        <v>19.275</v>
      </c>
      <c r="AB12" s="45">
        <f t="shared" si="21"/>
        <v>1927.5</v>
      </c>
      <c r="AC12" s="45">
        <f t="shared" si="22"/>
        <v>160.625</v>
      </c>
      <c r="AD12" s="45">
        <f t="shared" si="23"/>
        <v>167.05</v>
      </c>
      <c r="AE12" s="48">
        <f t="shared" si="24"/>
        <v>20.88125</v>
      </c>
      <c r="AF12" s="45">
        <f t="shared" si="25"/>
        <v>884.077944</v>
      </c>
      <c r="AG12" s="45">
        <f t="shared" si="26"/>
        <v>1786.132139</v>
      </c>
      <c r="AH12" s="52">
        <f t="shared" si="27"/>
        <v>10760.28261</v>
      </c>
      <c r="AI12" s="53">
        <f t="shared" si="28"/>
        <v>50773.92261</v>
      </c>
      <c r="AJ12" s="2"/>
      <c r="AK12" s="2"/>
    </row>
    <row r="13" ht="12.75" customHeight="1">
      <c r="A13" s="40"/>
      <c r="B13" s="41" t="s">
        <v>47</v>
      </c>
      <c r="C13" s="54">
        <v>8.0</v>
      </c>
      <c r="D13" s="55" t="s">
        <v>44</v>
      </c>
      <c r="E13" s="56">
        <v>2350.0</v>
      </c>
      <c r="F13" s="45">
        <f t="shared" si="2"/>
        <v>18800</v>
      </c>
      <c r="G13" s="57">
        <f>F13/180*40%*(23*8)</f>
        <v>7687.111111</v>
      </c>
      <c r="H13" s="58">
        <f t="shared" si="3"/>
        <v>1760</v>
      </c>
      <c r="I13" s="47">
        <f t="shared" si="4"/>
        <v>28247.11111</v>
      </c>
      <c r="J13" s="57">
        <f t="shared" si="5"/>
        <v>1600</v>
      </c>
      <c r="K13" s="49">
        <f t="shared" si="29"/>
        <v>1969.6</v>
      </c>
      <c r="L13" s="45">
        <f t="shared" si="6"/>
        <v>3872</v>
      </c>
      <c r="M13" s="50">
        <f t="shared" si="7"/>
        <v>7441.6</v>
      </c>
      <c r="N13" s="45">
        <f t="shared" si="8"/>
        <v>282.4711111</v>
      </c>
      <c r="O13" s="45">
        <f t="shared" si="9"/>
        <v>2259.768889</v>
      </c>
      <c r="P13" s="45">
        <f t="shared" si="10"/>
        <v>7852.696889</v>
      </c>
      <c r="Q13" s="51">
        <f t="shared" si="11"/>
        <v>10394.93689</v>
      </c>
      <c r="R13" s="45">
        <f t="shared" si="12"/>
        <v>2353.925926</v>
      </c>
      <c r="S13" s="45">
        <f t="shared" si="13"/>
        <v>784.5635111</v>
      </c>
      <c r="T13" s="45">
        <f t="shared" si="14"/>
        <v>251.079155</v>
      </c>
      <c r="U13" s="45">
        <f t="shared" si="15"/>
        <v>31.38489437</v>
      </c>
      <c r="V13" s="45">
        <f t="shared" ref="V13:W13" si="33">R13/12</f>
        <v>196.1604938</v>
      </c>
      <c r="W13" s="45">
        <f t="shared" si="33"/>
        <v>65.38029259</v>
      </c>
      <c r="X13" s="48">
        <f t="shared" si="17"/>
        <v>620.1333333</v>
      </c>
      <c r="Y13" s="45">
        <f t="shared" si="18"/>
        <v>2353.925926</v>
      </c>
      <c r="Z13" s="45">
        <f t="shared" si="19"/>
        <v>188.3140741</v>
      </c>
      <c r="AA13" s="45">
        <f t="shared" si="20"/>
        <v>23.53925926</v>
      </c>
      <c r="AB13" s="45">
        <f t="shared" si="21"/>
        <v>2353.925926</v>
      </c>
      <c r="AC13" s="45">
        <f t="shared" si="22"/>
        <v>196.1604938</v>
      </c>
      <c r="AD13" s="45">
        <f t="shared" si="23"/>
        <v>204.0069136</v>
      </c>
      <c r="AE13" s="48">
        <f t="shared" si="24"/>
        <v>25.5008642</v>
      </c>
      <c r="AF13" s="45">
        <f t="shared" si="25"/>
        <v>1079.664847</v>
      </c>
      <c r="AG13" s="45">
        <f t="shared" si="26"/>
        <v>2181.282878</v>
      </c>
      <c r="AH13" s="52">
        <f t="shared" si="27"/>
        <v>12908.94879</v>
      </c>
      <c r="AI13" s="53">
        <f t="shared" si="28"/>
        <v>58992.59679</v>
      </c>
      <c r="AJ13" s="2"/>
      <c r="AK13" s="2"/>
    </row>
    <row r="14" ht="12.75" customHeight="1">
      <c r="A14" s="40"/>
      <c r="B14" s="41" t="s">
        <v>48</v>
      </c>
      <c r="C14" s="54">
        <v>3.0</v>
      </c>
      <c r="D14" s="55" t="s">
        <v>44</v>
      </c>
      <c r="E14" s="56">
        <v>3800.0</v>
      </c>
      <c r="F14" s="45">
        <f t="shared" si="2"/>
        <v>11400</v>
      </c>
      <c r="G14" s="57"/>
      <c r="H14" s="58">
        <f t="shared" si="3"/>
        <v>660</v>
      </c>
      <c r="I14" s="47">
        <f t="shared" si="4"/>
        <v>12060</v>
      </c>
      <c r="J14" s="57">
        <f t="shared" si="5"/>
        <v>600</v>
      </c>
      <c r="K14" s="49">
        <f t="shared" si="29"/>
        <v>477.6</v>
      </c>
      <c r="L14" s="45">
        <f t="shared" si="6"/>
        <v>1452</v>
      </c>
      <c r="M14" s="50">
        <f t="shared" si="7"/>
        <v>2529.6</v>
      </c>
      <c r="N14" s="45">
        <f t="shared" si="8"/>
        <v>120.6</v>
      </c>
      <c r="O14" s="45">
        <f t="shared" si="9"/>
        <v>964.8</v>
      </c>
      <c r="P14" s="45">
        <f t="shared" si="10"/>
        <v>3352.68</v>
      </c>
      <c r="Q14" s="51">
        <f t="shared" si="11"/>
        <v>4438.08</v>
      </c>
      <c r="R14" s="45">
        <f t="shared" si="12"/>
        <v>1005</v>
      </c>
      <c r="S14" s="45">
        <f t="shared" si="13"/>
        <v>334.9665</v>
      </c>
      <c r="T14" s="45">
        <f t="shared" si="14"/>
        <v>107.19732</v>
      </c>
      <c r="U14" s="45">
        <f t="shared" si="15"/>
        <v>13.399665</v>
      </c>
      <c r="V14" s="45">
        <f t="shared" ref="V14:W14" si="34">R14/12</f>
        <v>83.75</v>
      </c>
      <c r="W14" s="45">
        <f t="shared" si="34"/>
        <v>27.913875</v>
      </c>
      <c r="X14" s="48">
        <f t="shared" si="17"/>
        <v>210.8</v>
      </c>
      <c r="Y14" s="45">
        <f t="shared" si="18"/>
        <v>1005</v>
      </c>
      <c r="Z14" s="45">
        <f t="shared" si="19"/>
        <v>80.4</v>
      </c>
      <c r="AA14" s="45">
        <f t="shared" si="20"/>
        <v>10.05</v>
      </c>
      <c r="AB14" s="45">
        <f t="shared" si="21"/>
        <v>1005</v>
      </c>
      <c r="AC14" s="45">
        <f t="shared" si="22"/>
        <v>83.75</v>
      </c>
      <c r="AD14" s="45">
        <f t="shared" si="23"/>
        <v>87.1</v>
      </c>
      <c r="AE14" s="48">
        <f t="shared" si="24"/>
        <v>10.8875</v>
      </c>
      <c r="AF14" s="45">
        <f t="shared" si="25"/>
        <v>460.958928</v>
      </c>
      <c r="AG14" s="45">
        <f t="shared" si="26"/>
        <v>931.290687</v>
      </c>
      <c r="AH14" s="52">
        <f t="shared" si="27"/>
        <v>5457.464475</v>
      </c>
      <c r="AI14" s="53">
        <f t="shared" si="28"/>
        <v>24485.14448</v>
      </c>
      <c r="AJ14" s="2"/>
      <c r="AK14" s="2"/>
    </row>
    <row r="15" ht="12.75" customHeight="1">
      <c r="A15" s="40"/>
      <c r="B15" s="41" t="s">
        <v>49</v>
      </c>
      <c r="C15" s="54">
        <v>3.0</v>
      </c>
      <c r="D15" s="55" t="s">
        <v>44</v>
      </c>
      <c r="E15" s="56">
        <v>3800.0</v>
      </c>
      <c r="F15" s="45">
        <f t="shared" si="2"/>
        <v>11400</v>
      </c>
      <c r="G15" s="57">
        <f>F15/180*40%*(23*8)</f>
        <v>4661.333333</v>
      </c>
      <c r="H15" s="58">
        <f t="shared" si="3"/>
        <v>660</v>
      </c>
      <c r="I15" s="47">
        <f t="shared" si="4"/>
        <v>16721.33333</v>
      </c>
      <c r="J15" s="57">
        <f t="shared" si="5"/>
        <v>600</v>
      </c>
      <c r="K15" s="49">
        <f t="shared" si="29"/>
        <v>477.6</v>
      </c>
      <c r="L15" s="45">
        <f t="shared" si="6"/>
        <v>1452</v>
      </c>
      <c r="M15" s="50">
        <f t="shared" si="7"/>
        <v>2529.6</v>
      </c>
      <c r="N15" s="45">
        <f t="shared" si="8"/>
        <v>167.2133333</v>
      </c>
      <c r="O15" s="45">
        <f t="shared" si="9"/>
        <v>1337.706667</v>
      </c>
      <c r="P15" s="45">
        <f t="shared" si="10"/>
        <v>4648.530667</v>
      </c>
      <c r="Q15" s="51">
        <f t="shared" si="11"/>
        <v>6153.450667</v>
      </c>
      <c r="R15" s="45">
        <f t="shared" si="12"/>
        <v>1393.444444</v>
      </c>
      <c r="S15" s="45">
        <f t="shared" si="13"/>
        <v>464.4350333</v>
      </c>
      <c r="T15" s="45">
        <f t="shared" si="14"/>
        <v>148.6303582</v>
      </c>
      <c r="U15" s="45">
        <f t="shared" si="15"/>
        <v>18.57879478</v>
      </c>
      <c r="V15" s="45">
        <f t="shared" ref="V15:W15" si="35">R15/12</f>
        <v>116.1203704</v>
      </c>
      <c r="W15" s="45">
        <f t="shared" si="35"/>
        <v>38.70291944</v>
      </c>
      <c r="X15" s="48">
        <f t="shared" si="17"/>
        <v>210.8</v>
      </c>
      <c r="Y15" s="45">
        <f t="shared" si="18"/>
        <v>1393.444444</v>
      </c>
      <c r="Z15" s="45">
        <f t="shared" si="19"/>
        <v>111.4755556</v>
      </c>
      <c r="AA15" s="45">
        <f t="shared" si="20"/>
        <v>13.93444444</v>
      </c>
      <c r="AB15" s="45">
        <f t="shared" si="21"/>
        <v>1393.444444</v>
      </c>
      <c r="AC15" s="45">
        <f t="shared" si="22"/>
        <v>116.1203704</v>
      </c>
      <c r="AD15" s="45">
        <f t="shared" si="23"/>
        <v>120.7651852</v>
      </c>
      <c r="AE15" s="48">
        <f t="shared" si="24"/>
        <v>15.09564815</v>
      </c>
      <c r="AF15" s="45">
        <f t="shared" si="25"/>
        <v>639.1250322</v>
      </c>
      <c r="AG15" s="45">
        <f t="shared" si="26"/>
        <v>1291.245606</v>
      </c>
      <c r="AH15" s="52">
        <f t="shared" si="27"/>
        <v>7485.362651</v>
      </c>
      <c r="AI15" s="53">
        <f t="shared" si="28"/>
        <v>32889.74665</v>
      </c>
      <c r="AJ15" s="2"/>
      <c r="AK15" s="2"/>
    </row>
    <row r="16" ht="12.75" customHeight="1">
      <c r="A16" s="40"/>
      <c r="B16" s="41" t="s">
        <v>50</v>
      </c>
      <c r="C16" s="54">
        <v>3.0</v>
      </c>
      <c r="D16" s="55" t="s">
        <v>44</v>
      </c>
      <c r="E16" s="56">
        <v>1800.0</v>
      </c>
      <c r="F16" s="45">
        <f t="shared" si="2"/>
        <v>5400</v>
      </c>
      <c r="G16" s="57"/>
      <c r="H16" s="58">
        <f t="shared" si="3"/>
        <v>660</v>
      </c>
      <c r="I16" s="47">
        <f t="shared" si="4"/>
        <v>6060</v>
      </c>
      <c r="J16" s="57">
        <f t="shared" si="5"/>
        <v>600</v>
      </c>
      <c r="K16" s="49">
        <f t="shared" si="29"/>
        <v>837.6</v>
      </c>
      <c r="L16" s="45">
        <f t="shared" si="6"/>
        <v>1452</v>
      </c>
      <c r="M16" s="50">
        <f t="shared" si="7"/>
        <v>2889.6</v>
      </c>
      <c r="N16" s="45">
        <f t="shared" si="8"/>
        <v>60.6</v>
      </c>
      <c r="O16" s="45">
        <f t="shared" si="9"/>
        <v>484.8</v>
      </c>
      <c r="P16" s="45">
        <f t="shared" si="10"/>
        <v>1684.68</v>
      </c>
      <c r="Q16" s="51">
        <f t="shared" si="11"/>
        <v>2230.08</v>
      </c>
      <c r="R16" s="45">
        <f t="shared" si="12"/>
        <v>505</v>
      </c>
      <c r="S16" s="45">
        <f t="shared" si="13"/>
        <v>168.3165</v>
      </c>
      <c r="T16" s="45">
        <f t="shared" si="14"/>
        <v>53.86532</v>
      </c>
      <c r="U16" s="45">
        <f t="shared" si="15"/>
        <v>6.733165</v>
      </c>
      <c r="V16" s="45">
        <f t="shared" ref="V16:W16" si="36">R16/12</f>
        <v>42.08333333</v>
      </c>
      <c r="W16" s="45">
        <f t="shared" si="36"/>
        <v>14.026375</v>
      </c>
      <c r="X16" s="48">
        <f t="shared" si="17"/>
        <v>240.8</v>
      </c>
      <c r="Y16" s="45">
        <f t="shared" si="18"/>
        <v>505</v>
      </c>
      <c r="Z16" s="45">
        <f t="shared" si="19"/>
        <v>40.4</v>
      </c>
      <c r="AA16" s="45">
        <f t="shared" si="20"/>
        <v>5.05</v>
      </c>
      <c r="AB16" s="45">
        <f t="shared" si="21"/>
        <v>505</v>
      </c>
      <c r="AC16" s="45">
        <f t="shared" si="22"/>
        <v>42.08333333</v>
      </c>
      <c r="AD16" s="45">
        <f t="shared" si="23"/>
        <v>43.76666667</v>
      </c>
      <c r="AE16" s="48">
        <f t="shared" si="24"/>
        <v>5.470833333</v>
      </c>
      <c r="AF16" s="45">
        <f t="shared" si="25"/>
        <v>231.626128</v>
      </c>
      <c r="AG16" s="45">
        <f t="shared" si="26"/>
        <v>467.961987</v>
      </c>
      <c r="AH16" s="52">
        <f t="shared" si="27"/>
        <v>2877.183642</v>
      </c>
      <c r="AI16" s="53">
        <f t="shared" si="28"/>
        <v>14056.86364</v>
      </c>
      <c r="AJ16" s="2"/>
      <c r="AK16" s="2"/>
    </row>
    <row r="17" ht="12.75" customHeight="1">
      <c r="A17" s="40"/>
      <c r="B17" s="41" t="s">
        <v>51</v>
      </c>
      <c r="C17" s="54">
        <v>3.0</v>
      </c>
      <c r="D17" s="55" t="s">
        <v>44</v>
      </c>
      <c r="E17" s="56">
        <v>1800.0</v>
      </c>
      <c r="F17" s="45">
        <f t="shared" si="2"/>
        <v>5400</v>
      </c>
      <c r="G17" s="57">
        <f>F17/180*40%*(23*8)</f>
        <v>2208</v>
      </c>
      <c r="H17" s="58">
        <f t="shared" si="3"/>
        <v>660</v>
      </c>
      <c r="I17" s="47">
        <f t="shared" si="4"/>
        <v>8268</v>
      </c>
      <c r="J17" s="57">
        <f t="shared" si="5"/>
        <v>600</v>
      </c>
      <c r="K17" s="49">
        <f t="shared" si="29"/>
        <v>837.6</v>
      </c>
      <c r="L17" s="45">
        <f t="shared" si="6"/>
        <v>1452</v>
      </c>
      <c r="M17" s="50">
        <f t="shared" si="7"/>
        <v>2889.6</v>
      </c>
      <c r="N17" s="45">
        <f t="shared" si="8"/>
        <v>82.68</v>
      </c>
      <c r="O17" s="45">
        <f t="shared" si="9"/>
        <v>661.44</v>
      </c>
      <c r="P17" s="45">
        <f t="shared" si="10"/>
        <v>2298.504</v>
      </c>
      <c r="Q17" s="51">
        <f t="shared" si="11"/>
        <v>3042.624</v>
      </c>
      <c r="R17" s="45">
        <f t="shared" si="12"/>
        <v>689</v>
      </c>
      <c r="S17" s="45">
        <f t="shared" si="13"/>
        <v>229.6437</v>
      </c>
      <c r="T17" s="45">
        <f t="shared" si="14"/>
        <v>73.491496</v>
      </c>
      <c r="U17" s="45">
        <f t="shared" si="15"/>
        <v>9.186437</v>
      </c>
      <c r="V17" s="45">
        <f t="shared" ref="V17:W17" si="37">R17/12</f>
        <v>57.41666667</v>
      </c>
      <c r="W17" s="45">
        <f t="shared" si="37"/>
        <v>19.136975</v>
      </c>
      <c r="X17" s="48">
        <f t="shared" si="17"/>
        <v>240.8</v>
      </c>
      <c r="Y17" s="45">
        <f t="shared" si="18"/>
        <v>689</v>
      </c>
      <c r="Z17" s="45">
        <f t="shared" si="19"/>
        <v>55.12</v>
      </c>
      <c r="AA17" s="45">
        <f t="shared" si="20"/>
        <v>6.89</v>
      </c>
      <c r="AB17" s="45">
        <f t="shared" si="21"/>
        <v>689</v>
      </c>
      <c r="AC17" s="45">
        <f t="shared" si="22"/>
        <v>57.41666667</v>
      </c>
      <c r="AD17" s="45">
        <f t="shared" si="23"/>
        <v>59.71333333</v>
      </c>
      <c r="AE17" s="48">
        <f t="shared" si="24"/>
        <v>7.464166667</v>
      </c>
      <c r="AF17" s="45">
        <f t="shared" si="25"/>
        <v>316.0205984</v>
      </c>
      <c r="AG17" s="45">
        <f t="shared" si="26"/>
        <v>638.4669486</v>
      </c>
      <c r="AH17" s="52">
        <f t="shared" si="27"/>
        <v>3837.766988</v>
      </c>
      <c r="AI17" s="53">
        <f t="shared" si="28"/>
        <v>18037.99099</v>
      </c>
      <c r="AJ17" s="2"/>
      <c r="AK17" s="2">
        <f>180/12</f>
        <v>15</v>
      </c>
    </row>
    <row r="18" ht="12.75" customHeight="1">
      <c r="A18" s="40"/>
      <c r="B18" s="41" t="s">
        <v>52</v>
      </c>
      <c r="C18" s="54">
        <v>5.0</v>
      </c>
      <c r="D18" s="55" t="s">
        <v>44</v>
      </c>
      <c r="E18" s="56">
        <v>1300.0</v>
      </c>
      <c r="F18" s="45">
        <f t="shared" si="2"/>
        <v>6500</v>
      </c>
      <c r="G18" s="57"/>
      <c r="H18" s="58">
        <f t="shared" si="3"/>
        <v>1100</v>
      </c>
      <c r="I18" s="47">
        <f t="shared" si="4"/>
        <v>7600</v>
      </c>
      <c r="J18" s="57">
        <f t="shared" si="5"/>
        <v>1000</v>
      </c>
      <c r="K18" s="49">
        <f t="shared" si="29"/>
        <v>1546</v>
      </c>
      <c r="L18" s="45">
        <f t="shared" si="6"/>
        <v>2420</v>
      </c>
      <c r="M18" s="50">
        <f t="shared" si="7"/>
        <v>4966</v>
      </c>
      <c r="N18" s="45">
        <f t="shared" si="8"/>
        <v>76</v>
      </c>
      <c r="O18" s="45">
        <f t="shared" si="9"/>
        <v>608</v>
      </c>
      <c r="P18" s="45">
        <f t="shared" si="10"/>
        <v>2112.8</v>
      </c>
      <c r="Q18" s="51">
        <f t="shared" si="11"/>
        <v>2796.8</v>
      </c>
      <c r="R18" s="45">
        <f t="shared" si="12"/>
        <v>633.3333333</v>
      </c>
      <c r="S18" s="45">
        <f t="shared" si="13"/>
        <v>211.09</v>
      </c>
      <c r="T18" s="45">
        <f t="shared" si="14"/>
        <v>67.55386667</v>
      </c>
      <c r="U18" s="45">
        <f t="shared" si="15"/>
        <v>8.444233333</v>
      </c>
      <c r="V18" s="45">
        <f t="shared" ref="V18:W18" si="38">R18/12</f>
        <v>52.77777778</v>
      </c>
      <c r="W18" s="45">
        <f t="shared" si="38"/>
        <v>17.59083333</v>
      </c>
      <c r="X18" s="48">
        <f t="shared" si="17"/>
        <v>413.8333333</v>
      </c>
      <c r="Y18" s="45">
        <f t="shared" si="18"/>
        <v>633.3333333</v>
      </c>
      <c r="Z18" s="45">
        <f t="shared" si="19"/>
        <v>50.66666667</v>
      </c>
      <c r="AA18" s="45">
        <f t="shared" si="20"/>
        <v>6.333333333</v>
      </c>
      <c r="AB18" s="45">
        <f t="shared" si="21"/>
        <v>633.3333333</v>
      </c>
      <c r="AC18" s="45">
        <f t="shared" si="22"/>
        <v>52.77777778</v>
      </c>
      <c r="AD18" s="45">
        <f t="shared" si="23"/>
        <v>54.88888889</v>
      </c>
      <c r="AE18" s="48">
        <f t="shared" si="24"/>
        <v>6.861111111</v>
      </c>
      <c r="AF18" s="45">
        <f t="shared" si="25"/>
        <v>290.4882133</v>
      </c>
      <c r="AG18" s="45">
        <f t="shared" si="26"/>
        <v>586.88302</v>
      </c>
      <c r="AH18" s="52">
        <f t="shared" si="27"/>
        <v>3720.189056</v>
      </c>
      <c r="AI18" s="53">
        <f t="shared" si="28"/>
        <v>19082.98906</v>
      </c>
      <c r="AJ18" s="2"/>
      <c r="AK18" s="2"/>
    </row>
    <row r="19" ht="12.75" customHeight="1">
      <c r="A19" s="40"/>
      <c r="B19" s="41" t="s">
        <v>53</v>
      </c>
      <c r="C19" s="54">
        <v>4.0</v>
      </c>
      <c r="D19" s="55" t="s">
        <v>44</v>
      </c>
      <c r="E19" s="56">
        <v>1300.0</v>
      </c>
      <c r="F19" s="45">
        <f t="shared" si="2"/>
        <v>5200</v>
      </c>
      <c r="G19" s="57">
        <f>F19/180*40%*(23*8)</f>
        <v>2126.222222</v>
      </c>
      <c r="H19" s="58">
        <f t="shared" si="3"/>
        <v>880</v>
      </c>
      <c r="I19" s="47">
        <f t="shared" si="4"/>
        <v>8206.222222</v>
      </c>
      <c r="J19" s="57">
        <f t="shared" si="5"/>
        <v>800</v>
      </c>
      <c r="K19" s="49">
        <f t="shared" si="29"/>
        <v>1236.8</v>
      </c>
      <c r="L19" s="45">
        <f t="shared" si="6"/>
        <v>1936</v>
      </c>
      <c r="M19" s="50">
        <f t="shared" si="7"/>
        <v>3972.8</v>
      </c>
      <c r="N19" s="45">
        <f t="shared" si="8"/>
        <v>82.06222222</v>
      </c>
      <c r="O19" s="45">
        <f t="shared" si="9"/>
        <v>656.4977778</v>
      </c>
      <c r="P19" s="45">
        <f t="shared" si="10"/>
        <v>2281.329778</v>
      </c>
      <c r="Q19" s="51">
        <f t="shared" si="11"/>
        <v>3019.889778</v>
      </c>
      <c r="R19" s="45">
        <f t="shared" si="12"/>
        <v>683.8518519</v>
      </c>
      <c r="S19" s="45">
        <f t="shared" si="13"/>
        <v>227.9278222</v>
      </c>
      <c r="T19" s="45">
        <f t="shared" si="14"/>
        <v>72.94237393</v>
      </c>
      <c r="U19" s="45">
        <f t="shared" si="15"/>
        <v>9.117796741</v>
      </c>
      <c r="V19" s="45">
        <f t="shared" ref="V19:W19" si="39">R19/12</f>
        <v>56.98765432</v>
      </c>
      <c r="W19" s="45">
        <f t="shared" si="39"/>
        <v>18.99398519</v>
      </c>
      <c r="X19" s="48">
        <f t="shared" si="17"/>
        <v>331.0666667</v>
      </c>
      <c r="Y19" s="45">
        <f t="shared" si="18"/>
        <v>683.8518519</v>
      </c>
      <c r="Z19" s="45">
        <f t="shared" si="19"/>
        <v>54.70814815</v>
      </c>
      <c r="AA19" s="45">
        <f t="shared" si="20"/>
        <v>6.838518519</v>
      </c>
      <c r="AB19" s="45">
        <f t="shared" si="21"/>
        <v>683.8518519</v>
      </c>
      <c r="AC19" s="45">
        <f t="shared" si="22"/>
        <v>56.98765432</v>
      </c>
      <c r="AD19" s="45">
        <f t="shared" si="23"/>
        <v>59.26716049</v>
      </c>
      <c r="AE19" s="48">
        <f t="shared" si="24"/>
        <v>7.408395062</v>
      </c>
      <c r="AF19" s="45">
        <f t="shared" si="25"/>
        <v>313.6593199</v>
      </c>
      <c r="AG19" s="45">
        <f t="shared" si="26"/>
        <v>633.696379</v>
      </c>
      <c r="AH19" s="52">
        <f t="shared" si="27"/>
        <v>3901.15743</v>
      </c>
      <c r="AI19" s="53">
        <f t="shared" si="28"/>
        <v>19100.06943</v>
      </c>
      <c r="AJ19" s="2"/>
      <c r="AK19" s="2"/>
    </row>
    <row r="20" ht="12.75" customHeight="1">
      <c r="A20" s="40"/>
      <c r="B20" s="41" t="s">
        <v>54</v>
      </c>
      <c r="C20" s="54">
        <v>5.0</v>
      </c>
      <c r="D20" s="55" t="s">
        <v>44</v>
      </c>
      <c r="E20" s="56">
        <v>1600.0</v>
      </c>
      <c r="F20" s="45">
        <f t="shared" si="2"/>
        <v>8000</v>
      </c>
      <c r="G20" s="57"/>
      <c r="H20" s="58">
        <f t="shared" si="3"/>
        <v>1100</v>
      </c>
      <c r="I20" s="47">
        <f t="shared" si="4"/>
        <v>9100</v>
      </c>
      <c r="J20" s="57">
        <f t="shared" si="5"/>
        <v>1000</v>
      </c>
      <c r="K20" s="49">
        <f t="shared" si="29"/>
        <v>1456</v>
      </c>
      <c r="L20" s="45">
        <f t="shared" si="6"/>
        <v>2420</v>
      </c>
      <c r="M20" s="50">
        <f t="shared" si="7"/>
        <v>4876</v>
      </c>
      <c r="N20" s="45">
        <f t="shared" si="8"/>
        <v>91</v>
      </c>
      <c r="O20" s="45">
        <f t="shared" si="9"/>
        <v>728</v>
      </c>
      <c r="P20" s="45">
        <f t="shared" si="10"/>
        <v>2529.8</v>
      </c>
      <c r="Q20" s="51">
        <f t="shared" si="11"/>
        <v>3348.8</v>
      </c>
      <c r="R20" s="45">
        <f t="shared" si="12"/>
        <v>758.3333333</v>
      </c>
      <c r="S20" s="45">
        <f t="shared" si="13"/>
        <v>252.7525</v>
      </c>
      <c r="T20" s="45">
        <f t="shared" si="14"/>
        <v>80.88686667</v>
      </c>
      <c r="U20" s="45">
        <f t="shared" si="15"/>
        <v>10.11085833</v>
      </c>
      <c r="V20" s="45">
        <f t="shared" ref="V20:W20" si="40">R20/12</f>
        <v>63.19444444</v>
      </c>
      <c r="W20" s="45">
        <f t="shared" si="40"/>
        <v>21.06270833</v>
      </c>
      <c r="X20" s="48">
        <f t="shared" si="17"/>
        <v>406.3333333</v>
      </c>
      <c r="Y20" s="45">
        <f t="shared" si="18"/>
        <v>758.3333333</v>
      </c>
      <c r="Z20" s="45">
        <f t="shared" si="19"/>
        <v>60.66666667</v>
      </c>
      <c r="AA20" s="45">
        <f t="shared" si="20"/>
        <v>7.583333333</v>
      </c>
      <c r="AB20" s="45">
        <f t="shared" si="21"/>
        <v>758.3333333</v>
      </c>
      <c r="AC20" s="45">
        <f t="shared" si="22"/>
        <v>63.19444444</v>
      </c>
      <c r="AD20" s="45">
        <f t="shared" si="23"/>
        <v>65.72222222</v>
      </c>
      <c r="AE20" s="48">
        <f t="shared" si="24"/>
        <v>8.215277778</v>
      </c>
      <c r="AF20" s="45">
        <f t="shared" si="25"/>
        <v>347.8214133</v>
      </c>
      <c r="AG20" s="45">
        <f t="shared" si="26"/>
        <v>702.715195</v>
      </c>
      <c r="AH20" s="52">
        <f t="shared" si="27"/>
        <v>4365.259264</v>
      </c>
      <c r="AI20" s="53">
        <f t="shared" si="28"/>
        <v>21690.05926</v>
      </c>
      <c r="AJ20" s="2"/>
      <c r="AK20" s="2"/>
    </row>
    <row r="21" ht="12.75" customHeight="1">
      <c r="A21" s="40"/>
      <c r="B21" s="41" t="s">
        <v>55</v>
      </c>
      <c r="C21" s="54">
        <v>4.0</v>
      </c>
      <c r="D21" s="55" t="s">
        <v>44</v>
      </c>
      <c r="E21" s="56">
        <v>1600.0</v>
      </c>
      <c r="F21" s="45">
        <f t="shared" si="2"/>
        <v>6400</v>
      </c>
      <c r="G21" s="57">
        <f>F21/180*40%*(23*8)</f>
        <v>2616.888889</v>
      </c>
      <c r="H21" s="58">
        <f t="shared" si="3"/>
        <v>880</v>
      </c>
      <c r="I21" s="47">
        <f t="shared" si="4"/>
        <v>9896.888889</v>
      </c>
      <c r="J21" s="57">
        <f t="shared" si="5"/>
        <v>800</v>
      </c>
      <c r="K21" s="49">
        <f t="shared" si="29"/>
        <v>1164.8</v>
      </c>
      <c r="L21" s="45">
        <f t="shared" si="6"/>
        <v>1936</v>
      </c>
      <c r="M21" s="50">
        <f t="shared" si="7"/>
        <v>3900.8</v>
      </c>
      <c r="N21" s="45">
        <f t="shared" si="8"/>
        <v>98.96888889</v>
      </c>
      <c r="O21" s="45">
        <f t="shared" si="9"/>
        <v>791.7511111</v>
      </c>
      <c r="P21" s="45">
        <f t="shared" si="10"/>
        <v>2751.335111</v>
      </c>
      <c r="Q21" s="51">
        <f t="shared" si="11"/>
        <v>3642.055111</v>
      </c>
      <c r="R21" s="45">
        <f t="shared" si="12"/>
        <v>824.7407407</v>
      </c>
      <c r="S21" s="45">
        <f t="shared" si="13"/>
        <v>274.8860889</v>
      </c>
      <c r="T21" s="45">
        <f t="shared" si="14"/>
        <v>87.97014637</v>
      </c>
      <c r="U21" s="45">
        <f t="shared" si="15"/>
        <v>10.9962683</v>
      </c>
      <c r="V21" s="45">
        <f t="shared" ref="V21:W21" si="41">R21/12</f>
        <v>68.72839506</v>
      </c>
      <c r="W21" s="45">
        <f t="shared" si="41"/>
        <v>22.90717407</v>
      </c>
      <c r="X21" s="48">
        <f t="shared" si="17"/>
        <v>325.0666667</v>
      </c>
      <c r="Y21" s="45">
        <f t="shared" si="18"/>
        <v>824.7407407</v>
      </c>
      <c r="Z21" s="45">
        <f t="shared" si="19"/>
        <v>65.97925926</v>
      </c>
      <c r="AA21" s="45">
        <f t="shared" si="20"/>
        <v>8.247407407</v>
      </c>
      <c r="AB21" s="45">
        <f t="shared" si="21"/>
        <v>824.7407407</v>
      </c>
      <c r="AC21" s="45">
        <f t="shared" si="22"/>
        <v>68.72839506</v>
      </c>
      <c r="AD21" s="45">
        <f t="shared" si="23"/>
        <v>71.47753086</v>
      </c>
      <c r="AE21" s="48">
        <f t="shared" si="24"/>
        <v>8.934691358</v>
      </c>
      <c r="AF21" s="45">
        <f t="shared" si="25"/>
        <v>378.2802067</v>
      </c>
      <c r="AG21" s="45">
        <f t="shared" si="26"/>
        <v>764.2521105</v>
      </c>
      <c r="AH21" s="52">
        <f t="shared" si="27"/>
        <v>4630.676563</v>
      </c>
      <c r="AI21" s="53">
        <f t="shared" si="28"/>
        <v>22070.42056</v>
      </c>
      <c r="AJ21" s="2"/>
      <c r="AK21" s="2"/>
    </row>
    <row r="22" ht="12.75" customHeight="1">
      <c r="A22" s="40"/>
      <c r="B22" s="41" t="s">
        <v>56</v>
      </c>
      <c r="C22" s="54">
        <v>5.0</v>
      </c>
      <c r="D22" s="55" t="s">
        <v>44</v>
      </c>
      <c r="E22" s="56">
        <v>1500.0</v>
      </c>
      <c r="F22" s="45">
        <f t="shared" si="2"/>
        <v>7500</v>
      </c>
      <c r="G22" s="57"/>
      <c r="H22" s="58">
        <f t="shared" si="3"/>
        <v>1100</v>
      </c>
      <c r="I22" s="47">
        <f t="shared" si="4"/>
        <v>8600</v>
      </c>
      <c r="J22" s="57">
        <f t="shared" si="5"/>
        <v>1000</v>
      </c>
      <c r="K22" s="49">
        <f t="shared" si="29"/>
        <v>1486</v>
      </c>
      <c r="L22" s="45">
        <f t="shared" si="6"/>
        <v>2420</v>
      </c>
      <c r="M22" s="50">
        <f t="shared" si="7"/>
        <v>4906</v>
      </c>
      <c r="N22" s="45">
        <f t="shared" si="8"/>
        <v>86</v>
      </c>
      <c r="O22" s="45">
        <f t="shared" si="9"/>
        <v>688</v>
      </c>
      <c r="P22" s="45">
        <f t="shared" si="10"/>
        <v>2390.8</v>
      </c>
      <c r="Q22" s="51">
        <f t="shared" si="11"/>
        <v>3164.8</v>
      </c>
      <c r="R22" s="45">
        <f t="shared" si="12"/>
        <v>716.6666667</v>
      </c>
      <c r="S22" s="45">
        <f t="shared" si="13"/>
        <v>238.865</v>
      </c>
      <c r="T22" s="45">
        <f t="shared" si="14"/>
        <v>76.44253333</v>
      </c>
      <c r="U22" s="45">
        <f t="shared" si="15"/>
        <v>9.555316667</v>
      </c>
      <c r="V22" s="45">
        <f t="shared" ref="V22:W22" si="42">R22/12</f>
        <v>59.72222222</v>
      </c>
      <c r="W22" s="45">
        <f t="shared" si="42"/>
        <v>19.90541667</v>
      </c>
      <c r="X22" s="48">
        <f t="shared" si="17"/>
        <v>408.8333333</v>
      </c>
      <c r="Y22" s="45">
        <f t="shared" si="18"/>
        <v>716.6666667</v>
      </c>
      <c r="Z22" s="45">
        <f t="shared" si="19"/>
        <v>57.33333333</v>
      </c>
      <c r="AA22" s="45">
        <f t="shared" si="20"/>
        <v>7.166666667</v>
      </c>
      <c r="AB22" s="45">
        <f t="shared" si="21"/>
        <v>716.6666667</v>
      </c>
      <c r="AC22" s="45">
        <f t="shared" si="22"/>
        <v>59.72222222</v>
      </c>
      <c r="AD22" s="45">
        <f t="shared" si="23"/>
        <v>62.11111111</v>
      </c>
      <c r="AE22" s="48">
        <f t="shared" si="24"/>
        <v>7.763888889</v>
      </c>
      <c r="AF22" s="45">
        <f t="shared" si="25"/>
        <v>328.7103467</v>
      </c>
      <c r="AG22" s="45">
        <f t="shared" si="26"/>
        <v>664.10447</v>
      </c>
      <c r="AH22" s="52">
        <f t="shared" si="27"/>
        <v>4150.235861</v>
      </c>
      <c r="AI22" s="53">
        <f t="shared" si="28"/>
        <v>20821.03586</v>
      </c>
      <c r="AJ22" s="2"/>
      <c r="AK22" s="2"/>
    </row>
    <row r="23" ht="12.75" customHeight="1">
      <c r="A23" s="40"/>
      <c r="B23" s="41" t="s">
        <v>57</v>
      </c>
      <c r="C23" s="54">
        <v>4.0</v>
      </c>
      <c r="D23" s="55" t="s">
        <v>44</v>
      </c>
      <c r="E23" s="56">
        <v>1500.0</v>
      </c>
      <c r="F23" s="45">
        <f t="shared" si="2"/>
        <v>6000</v>
      </c>
      <c r="G23" s="57">
        <f>F23/180*40%*(23*8)</f>
        <v>2453.333333</v>
      </c>
      <c r="H23" s="58">
        <f t="shared" si="3"/>
        <v>880</v>
      </c>
      <c r="I23" s="47">
        <f t="shared" si="4"/>
        <v>9333.333333</v>
      </c>
      <c r="J23" s="57">
        <f t="shared" si="5"/>
        <v>800</v>
      </c>
      <c r="K23" s="49">
        <f t="shared" si="29"/>
        <v>1188.8</v>
      </c>
      <c r="L23" s="45">
        <f t="shared" si="6"/>
        <v>1936</v>
      </c>
      <c r="M23" s="50">
        <f t="shared" si="7"/>
        <v>3924.8</v>
      </c>
      <c r="N23" s="45">
        <f t="shared" si="8"/>
        <v>93.33333333</v>
      </c>
      <c r="O23" s="45">
        <f t="shared" si="9"/>
        <v>746.6666667</v>
      </c>
      <c r="P23" s="45">
        <f t="shared" si="10"/>
        <v>2594.666667</v>
      </c>
      <c r="Q23" s="51">
        <f t="shared" si="11"/>
        <v>3434.666667</v>
      </c>
      <c r="R23" s="45">
        <f t="shared" si="12"/>
        <v>777.7777778</v>
      </c>
      <c r="S23" s="45">
        <f t="shared" si="13"/>
        <v>259.2333333</v>
      </c>
      <c r="T23" s="45">
        <f t="shared" si="14"/>
        <v>82.96088889</v>
      </c>
      <c r="U23" s="45">
        <f t="shared" si="15"/>
        <v>10.37011111</v>
      </c>
      <c r="V23" s="45">
        <f t="shared" ref="V23:W23" si="43">R23/12</f>
        <v>64.81481481</v>
      </c>
      <c r="W23" s="45">
        <f t="shared" si="43"/>
        <v>21.60277778</v>
      </c>
      <c r="X23" s="48">
        <f t="shared" si="17"/>
        <v>327.0666667</v>
      </c>
      <c r="Y23" s="45">
        <f t="shared" si="18"/>
        <v>777.7777778</v>
      </c>
      <c r="Z23" s="45">
        <f t="shared" si="19"/>
        <v>62.22222222</v>
      </c>
      <c r="AA23" s="45">
        <f t="shared" si="20"/>
        <v>7.777777778</v>
      </c>
      <c r="AB23" s="45">
        <f t="shared" si="21"/>
        <v>777.7777778</v>
      </c>
      <c r="AC23" s="45">
        <f t="shared" si="22"/>
        <v>64.81481481</v>
      </c>
      <c r="AD23" s="45">
        <f t="shared" si="23"/>
        <v>67.40740741</v>
      </c>
      <c r="AE23" s="48">
        <f t="shared" si="24"/>
        <v>8.425925926</v>
      </c>
      <c r="AF23" s="45">
        <f t="shared" si="25"/>
        <v>356.7399111</v>
      </c>
      <c r="AG23" s="45">
        <f t="shared" si="26"/>
        <v>720.7335333</v>
      </c>
      <c r="AH23" s="52">
        <f t="shared" si="27"/>
        <v>4387.503519</v>
      </c>
      <c r="AI23" s="53">
        <f t="shared" si="28"/>
        <v>21080.30352</v>
      </c>
      <c r="AJ23" s="2"/>
      <c r="AK23" s="2"/>
    </row>
    <row r="24" ht="12.75" customHeight="1">
      <c r="A24" s="40"/>
      <c r="B24" s="41" t="s">
        <v>58</v>
      </c>
      <c r="C24" s="54">
        <v>3.0</v>
      </c>
      <c r="D24" s="55" t="s">
        <v>44</v>
      </c>
      <c r="E24" s="56">
        <v>1350.0</v>
      </c>
      <c r="F24" s="45">
        <f t="shared" si="2"/>
        <v>4050</v>
      </c>
      <c r="G24" s="57"/>
      <c r="H24" s="58">
        <f t="shared" si="3"/>
        <v>660</v>
      </c>
      <c r="I24" s="47">
        <f t="shared" si="4"/>
        <v>4710</v>
      </c>
      <c r="J24" s="57">
        <f t="shared" si="5"/>
        <v>600</v>
      </c>
      <c r="K24" s="49">
        <f t="shared" si="29"/>
        <v>918.6</v>
      </c>
      <c r="L24" s="45">
        <f t="shared" si="6"/>
        <v>1452</v>
      </c>
      <c r="M24" s="50">
        <f t="shared" si="7"/>
        <v>2970.6</v>
      </c>
      <c r="N24" s="45">
        <f t="shared" si="8"/>
        <v>47.1</v>
      </c>
      <c r="O24" s="45">
        <f t="shared" si="9"/>
        <v>376.8</v>
      </c>
      <c r="P24" s="45">
        <f t="shared" si="10"/>
        <v>1309.38</v>
      </c>
      <c r="Q24" s="51">
        <f t="shared" si="11"/>
        <v>1733.28</v>
      </c>
      <c r="R24" s="45">
        <f t="shared" si="12"/>
        <v>392.5</v>
      </c>
      <c r="S24" s="45">
        <f t="shared" si="13"/>
        <v>130.82025</v>
      </c>
      <c r="T24" s="45">
        <f t="shared" si="14"/>
        <v>41.86562</v>
      </c>
      <c r="U24" s="45">
        <f t="shared" si="15"/>
        <v>5.2332025</v>
      </c>
      <c r="V24" s="45">
        <f t="shared" ref="V24:W24" si="44">R24/12</f>
        <v>32.70833333</v>
      </c>
      <c r="W24" s="45">
        <f t="shared" si="44"/>
        <v>10.9016875</v>
      </c>
      <c r="X24" s="48">
        <f t="shared" si="17"/>
        <v>247.55</v>
      </c>
      <c r="Y24" s="45">
        <f t="shared" si="18"/>
        <v>392.5</v>
      </c>
      <c r="Z24" s="45">
        <f t="shared" si="19"/>
        <v>31.4</v>
      </c>
      <c r="AA24" s="45">
        <f t="shared" si="20"/>
        <v>3.925</v>
      </c>
      <c r="AB24" s="45">
        <f t="shared" si="21"/>
        <v>392.5</v>
      </c>
      <c r="AC24" s="45">
        <f t="shared" si="22"/>
        <v>32.70833333</v>
      </c>
      <c r="AD24" s="45">
        <f t="shared" si="23"/>
        <v>34.01666667</v>
      </c>
      <c r="AE24" s="48">
        <f t="shared" si="24"/>
        <v>4.252083333</v>
      </c>
      <c r="AF24" s="45">
        <f t="shared" si="25"/>
        <v>180.026248</v>
      </c>
      <c r="AG24" s="45">
        <f t="shared" si="26"/>
        <v>363.7130295</v>
      </c>
      <c r="AH24" s="52">
        <f t="shared" si="27"/>
        <v>2296.620454</v>
      </c>
      <c r="AI24" s="53">
        <f t="shared" si="28"/>
        <v>11710.50045</v>
      </c>
      <c r="AJ24" s="2"/>
      <c r="AK24" s="2"/>
    </row>
    <row r="25" ht="12.75" customHeight="1">
      <c r="A25" s="40"/>
      <c r="B25" s="41" t="s">
        <v>59</v>
      </c>
      <c r="C25" s="54">
        <v>2.0</v>
      </c>
      <c r="D25" s="55" t="s">
        <v>44</v>
      </c>
      <c r="E25" s="56">
        <v>1350.0</v>
      </c>
      <c r="F25" s="45">
        <f t="shared" si="2"/>
        <v>2700</v>
      </c>
      <c r="G25" s="57">
        <f>F25/180*40%*(23*8)</f>
        <v>1104</v>
      </c>
      <c r="H25" s="58">
        <f t="shared" si="3"/>
        <v>440</v>
      </c>
      <c r="I25" s="47">
        <f t="shared" si="4"/>
        <v>4244</v>
      </c>
      <c r="J25" s="57">
        <f t="shared" si="5"/>
        <v>400</v>
      </c>
      <c r="K25" s="49">
        <f t="shared" si="29"/>
        <v>612.4</v>
      </c>
      <c r="L25" s="45">
        <f t="shared" si="6"/>
        <v>968</v>
      </c>
      <c r="M25" s="50">
        <f t="shared" si="7"/>
        <v>1980.4</v>
      </c>
      <c r="N25" s="45">
        <f t="shared" si="8"/>
        <v>42.44</v>
      </c>
      <c r="O25" s="45">
        <f t="shared" si="9"/>
        <v>339.52</v>
      </c>
      <c r="P25" s="45">
        <f t="shared" si="10"/>
        <v>1179.832</v>
      </c>
      <c r="Q25" s="51">
        <f t="shared" si="11"/>
        <v>1561.792</v>
      </c>
      <c r="R25" s="45">
        <f t="shared" si="12"/>
        <v>353.6666667</v>
      </c>
      <c r="S25" s="45">
        <f t="shared" si="13"/>
        <v>117.8771</v>
      </c>
      <c r="T25" s="45">
        <f t="shared" si="14"/>
        <v>37.72350133</v>
      </c>
      <c r="U25" s="45">
        <f t="shared" si="15"/>
        <v>4.715437667</v>
      </c>
      <c r="V25" s="45">
        <f t="shared" ref="V25:W25" si="45">R25/12</f>
        <v>29.47222222</v>
      </c>
      <c r="W25" s="45">
        <f t="shared" si="45"/>
        <v>9.823091667</v>
      </c>
      <c r="X25" s="48">
        <f t="shared" si="17"/>
        <v>165.0333333</v>
      </c>
      <c r="Y25" s="45">
        <f t="shared" si="18"/>
        <v>353.6666667</v>
      </c>
      <c r="Z25" s="45">
        <f t="shared" si="19"/>
        <v>28.29333333</v>
      </c>
      <c r="AA25" s="45">
        <f t="shared" si="20"/>
        <v>3.536666667</v>
      </c>
      <c r="AB25" s="45">
        <f t="shared" si="21"/>
        <v>353.6666667</v>
      </c>
      <c r="AC25" s="45">
        <f t="shared" si="22"/>
        <v>29.47222222</v>
      </c>
      <c r="AD25" s="45">
        <f t="shared" si="23"/>
        <v>30.65111111</v>
      </c>
      <c r="AE25" s="48">
        <f t="shared" si="24"/>
        <v>3.831388889</v>
      </c>
      <c r="AF25" s="45">
        <f t="shared" si="25"/>
        <v>162.2147339</v>
      </c>
      <c r="AG25" s="45">
        <f t="shared" si="26"/>
        <v>327.7278338</v>
      </c>
      <c r="AH25" s="52">
        <f t="shared" si="27"/>
        <v>2011.371976</v>
      </c>
      <c r="AI25" s="53">
        <f t="shared" si="28"/>
        <v>9797.563976</v>
      </c>
      <c r="AJ25" s="2"/>
      <c r="AK25" s="2"/>
    </row>
    <row r="26" ht="12.75" customHeight="1">
      <c r="A26" s="40"/>
      <c r="B26" s="41" t="s">
        <v>60</v>
      </c>
      <c r="C26" s="54">
        <v>3.0</v>
      </c>
      <c r="D26" s="55">
        <v>24.0</v>
      </c>
      <c r="E26" s="56">
        <v>2200.0</v>
      </c>
      <c r="F26" s="45">
        <f t="shared" si="2"/>
        <v>6600</v>
      </c>
      <c r="G26" s="57"/>
      <c r="H26" s="58">
        <f t="shared" si="3"/>
        <v>660</v>
      </c>
      <c r="I26" s="47">
        <f t="shared" si="4"/>
        <v>7260</v>
      </c>
      <c r="J26" s="57">
        <f t="shared" si="5"/>
        <v>600</v>
      </c>
      <c r="K26" s="49">
        <f t="shared" si="29"/>
        <v>765.6</v>
      </c>
      <c r="L26" s="45">
        <f t="shared" si="6"/>
        <v>1452</v>
      </c>
      <c r="M26" s="50">
        <f t="shared" si="7"/>
        <v>2817.6</v>
      </c>
      <c r="N26" s="45">
        <f t="shared" si="8"/>
        <v>72.6</v>
      </c>
      <c r="O26" s="45">
        <f t="shared" si="9"/>
        <v>580.8</v>
      </c>
      <c r="P26" s="45">
        <f t="shared" si="10"/>
        <v>2018.28</v>
      </c>
      <c r="Q26" s="51">
        <f t="shared" si="11"/>
        <v>2671.68</v>
      </c>
      <c r="R26" s="45">
        <f t="shared" si="12"/>
        <v>605</v>
      </c>
      <c r="S26" s="45">
        <f t="shared" si="13"/>
        <v>201.6465</v>
      </c>
      <c r="T26" s="45">
        <f t="shared" si="14"/>
        <v>64.53172</v>
      </c>
      <c r="U26" s="45">
        <f t="shared" si="15"/>
        <v>8.066465</v>
      </c>
      <c r="V26" s="45">
        <f t="shared" ref="V26:W26" si="46">R26/12</f>
        <v>50.41666667</v>
      </c>
      <c r="W26" s="45">
        <f t="shared" si="46"/>
        <v>16.803875</v>
      </c>
      <c r="X26" s="48">
        <f t="shared" si="17"/>
        <v>234.8</v>
      </c>
      <c r="Y26" s="45">
        <f t="shared" si="18"/>
        <v>605</v>
      </c>
      <c r="Z26" s="45">
        <f t="shared" si="19"/>
        <v>48.4</v>
      </c>
      <c r="AA26" s="45">
        <f t="shared" si="20"/>
        <v>6.05</v>
      </c>
      <c r="AB26" s="45">
        <f t="shared" si="21"/>
        <v>605</v>
      </c>
      <c r="AC26" s="45">
        <f t="shared" si="22"/>
        <v>50.41666667</v>
      </c>
      <c r="AD26" s="45">
        <f t="shared" si="23"/>
        <v>52.43333333</v>
      </c>
      <c r="AE26" s="48">
        <f t="shared" si="24"/>
        <v>6.554166667</v>
      </c>
      <c r="AF26" s="45">
        <f t="shared" si="25"/>
        <v>277.492688</v>
      </c>
      <c r="AG26" s="45">
        <f t="shared" si="26"/>
        <v>560.627727</v>
      </c>
      <c r="AH26" s="52">
        <f t="shared" si="27"/>
        <v>3393.239808</v>
      </c>
      <c r="AI26" s="53">
        <f t="shared" si="28"/>
        <v>16142.51981</v>
      </c>
      <c r="AJ26" s="2"/>
      <c r="AK26" s="2"/>
    </row>
    <row r="27" ht="12.75" customHeight="1">
      <c r="A27" s="40"/>
      <c r="B27" s="41" t="s">
        <v>61</v>
      </c>
      <c r="C27" s="54">
        <v>3.0</v>
      </c>
      <c r="D27" s="55">
        <v>24.0</v>
      </c>
      <c r="E27" s="56">
        <v>2200.0</v>
      </c>
      <c r="F27" s="45">
        <f t="shared" si="2"/>
        <v>6600</v>
      </c>
      <c r="G27" s="57">
        <f>F27/180*40%*(23*8)</f>
        <v>2698.666667</v>
      </c>
      <c r="H27" s="58">
        <f t="shared" si="3"/>
        <v>660</v>
      </c>
      <c r="I27" s="47">
        <f t="shared" si="4"/>
        <v>9958.666667</v>
      </c>
      <c r="J27" s="57">
        <f t="shared" si="5"/>
        <v>600</v>
      </c>
      <c r="K27" s="49">
        <f t="shared" si="29"/>
        <v>765.6</v>
      </c>
      <c r="L27" s="45">
        <f t="shared" si="6"/>
        <v>1452</v>
      </c>
      <c r="M27" s="50">
        <f t="shared" si="7"/>
        <v>2817.6</v>
      </c>
      <c r="N27" s="45">
        <f t="shared" si="8"/>
        <v>99.58666667</v>
      </c>
      <c r="O27" s="45">
        <f t="shared" si="9"/>
        <v>796.6933333</v>
      </c>
      <c r="P27" s="45">
        <f t="shared" si="10"/>
        <v>2768.509333</v>
      </c>
      <c r="Q27" s="51">
        <f t="shared" si="11"/>
        <v>3664.789333</v>
      </c>
      <c r="R27" s="45">
        <f t="shared" si="12"/>
        <v>829.8888889</v>
      </c>
      <c r="S27" s="45">
        <f t="shared" si="13"/>
        <v>276.6019667</v>
      </c>
      <c r="T27" s="45">
        <f t="shared" si="14"/>
        <v>88.51926844</v>
      </c>
      <c r="U27" s="45">
        <f t="shared" si="15"/>
        <v>11.06490856</v>
      </c>
      <c r="V27" s="45">
        <f t="shared" ref="V27:W27" si="47">R27/12</f>
        <v>69.15740741</v>
      </c>
      <c r="W27" s="45">
        <f t="shared" si="47"/>
        <v>23.05016389</v>
      </c>
      <c r="X27" s="48">
        <f t="shared" si="17"/>
        <v>234.8</v>
      </c>
      <c r="Y27" s="45">
        <f t="shared" si="18"/>
        <v>829.8888889</v>
      </c>
      <c r="Z27" s="45">
        <f t="shared" si="19"/>
        <v>66.39111111</v>
      </c>
      <c r="AA27" s="45">
        <f t="shared" si="20"/>
        <v>8.298888889</v>
      </c>
      <c r="AB27" s="45">
        <f t="shared" si="21"/>
        <v>829.8888889</v>
      </c>
      <c r="AC27" s="45">
        <f t="shared" si="22"/>
        <v>69.15740741</v>
      </c>
      <c r="AD27" s="45">
        <f t="shared" si="23"/>
        <v>71.9237037</v>
      </c>
      <c r="AE27" s="48">
        <f t="shared" si="24"/>
        <v>8.990462963</v>
      </c>
      <c r="AF27" s="45">
        <f t="shared" si="25"/>
        <v>380.6414852</v>
      </c>
      <c r="AG27" s="45">
        <f t="shared" si="26"/>
        <v>769.0226801</v>
      </c>
      <c r="AH27" s="52">
        <f t="shared" si="27"/>
        <v>4567.286121</v>
      </c>
      <c r="AI27" s="53">
        <f t="shared" si="28"/>
        <v>21008.34212</v>
      </c>
      <c r="AJ27" s="2"/>
      <c r="AK27" s="2"/>
    </row>
    <row r="28" ht="12.75" customHeight="1">
      <c r="A28" s="40"/>
      <c r="B28" s="41" t="s">
        <v>62</v>
      </c>
      <c r="C28" s="54">
        <v>3.0</v>
      </c>
      <c r="D28" s="55" t="s">
        <v>44</v>
      </c>
      <c r="E28" s="56">
        <v>1350.0</v>
      </c>
      <c r="F28" s="45">
        <f t="shared" si="2"/>
        <v>4050</v>
      </c>
      <c r="G28" s="57"/>
      <c r="H28" s="58">
        <f t="shared" si="3"/>
        <v>660</v>
      </c>
      <c r="I28" s="47">
        <f t="shared" si="4"/>
        <v>4710</v>
      </c>
      <c r="J28" s="57">
        <f t="shared" si="5"/>
        <v>600</v>
      </c>
      <c r="K28" s="49">
        <f t="shared" si="29"/>
        <v>918.6</v>
      </c>
      <c r="L28" s="45">
        <f t="shared" si="6"/>
        <v>1452</v>
      </c>
      <c r="M28" s="50">
        <f t="shared" si="7"/>
        <v>2970.6</v>
      </c>
      <c r="N28" s="45">
        <f t="shared" si="8"/>
        <v>47.1</v>
      </c>
      <c r="O28" s="45">
        <f t="shared" si="9"/>
        <v>376.8</v>
      </c>
      <c r="P28" s="45">
        <f t="shared" si="10"/>
        <v>1309.38</v>
      </c>
      <c r="Q28" s="51">
        <f t="shared" si="11"/>
        <v>1733.28</v>
      </c>
      <c r="R28" s="45">
        <f t="shared" si="12"/>
        <v>392.5</v>
      </c>
      <c r="S28" s="45">
        <f t="shared" si="13"/>
        <v>130.82025</v>
      </c>
      <c r="T28" s="45">
        <f t="shared" si="14"/>
        <v>41.86562</v>
      </c>
      <c r="U28" s="45">
        <f t="shared" si="15"/>
        <v>5.2332025</v>
      </c>
      <c r="V28" s="45">
        <f t="shared" ref="V28:W28" si="48">R28/12</f>
        <v>32.70833333</v>
      </c>
      <c r="W28" s="45">
        <f t="shared" si="48"/>
        <v>10.9016875</v>
      </c>
      <c r="X28" s="48">
        <f t="shared" si="17"/>
        <v>247.55</v>
      </c>
      <c r="Y28" s="45">
        <f t="shared" si="18"/>
        <v>392.5</v>
      </c>
      <c r="Z28" s="45">
        <f t="shared" si="19"/>
        <v>31.4</v>
      </c>
      <c r="AA28" s="45">
        <f t="shared" si="20"/>
        <v>3.925</v>
      </c>
      <c r="AB28" s="45">
        <f t="shared" si="21"/>
        <v>392.5</v>
      </c>
      <c r="AC28" s="45">
        <f t="shared" si="22"/>
        <v>32.70833333</v>
      </c>
      <c r="AD28" s="45">
        <f t="shared" si="23"/>
        <v>34.01666667</v>
      </c>
      <c r="AE28" s="48">
        <f t="shared" si="24"/>
        <v>4.252083333</v>
      </c>
      <c r="AF28" s="45">
        <f t="shared" si="25"/>
        <v>180.026248</v>
      </c>
      <c r="AG28" s="45">
        <f t="shared" si="26"/>
        <v>363.7130295</v>
      </c>
      <c r="AH28" s="52">
        <f t="shared" si="27"/>
        <v>2296.620454</v>
      </c>
      <c r="AI28" s="53">
        <f t="shared" si="28"/>
        <v>11710.50045</v>
      </c>
      <c r="AJ28" s="2"/>
      <c r="AK28" s="2"/>
    </row>
    <row r="29" ht="12.75" customHeight="1">
      <c r="A29" s="40"/>
      <c r="B29" s="41" t="s">
        <v>63</v>
      </c>
      <c r="C29" s="54">
        <v>3.0</v>
      </c>
      <c r="D29" s="55" t="s">
        <v>44</v>
      </c>
      <c r="E29" s="56">
        <v>1350.0</v>
      </c>
      <c r="F29" s="45">
        <f t="shared" si="2"/>
        <v>4050</v>
      </c>
      <c r="G29" s="57">
        <f>F29/180*40%*(23*8)</f>
        <v>1656</v>
      </c>
      <c r="H29" s="58">
        <f t="shared" si="3"/>
        <v>660</v>
      </c>
      <c r="I29" s="47">
        <f t="shared" si="4"/>
        <v>6366</v>
      </c>
      <c r="J29" s="57">
        <f t="shared" si="5"/>
        <v>600</v>
      </c>
      <c r="K29" s="49">
        <f t="shared" si="29"/>
        <v>918.6</v>
      </c>
      <c r="L29" s="45">
        <f t="shared" si="6"/>
        <v>1452</v>
      </c>
      <c r="M29" s="50">
        <f t="shared" si="7"/>
        <v>2970.6</v>
      </c>
      <c r="N29" s="45">
        <f t="shared" si="8"/>
        <v>63.66</v>
      </c>
      <c r="O29" s="45">
        <f t="shared" si="9"/>
        <v>509.28</v>
      </c>
      <c r="P29" s="45">
        <f t="shared" si="10"/>
        <v>1769.748</v>
      </c>
      <c r="Q29" s="51">
        <f t="shared" si="11"/>
        <v>2342.688</v>
      </c>
      <c r="R29" s="45">
        <f t="shared" si="12"/>
        <v>530.5</v>
      </c>
      <c r="S29" s="45">
        <f t="shared" si="13"/>
        <v>176.81565</v>
      </c>
      <c r="T29" s="45">
        <f t="shared" si="14"/>
        <v>56.585252</v>
      </c>
      <c r="U29" s="45">
        <f t="shared" si="15"/>
        <v>7.0731565</v>
      </c>
      <c r="V29" s="45">
        <f t="shared" ref="V29:W29" si="49">R29/12</f>
        <v>44.20833333</v>
      </c>
      <c r="W29" s="45">
        <f t="shared" si="49"/>
        <v>14.7346375</v>
      </c>
      <c r="X29" s="48">
        <f t="shared" si="17"/>
        <v>247.55</v>
      </c>
      <c r="Y29" s="45">
        <f t="shared" si="18"/>
        <v>530.5</v>
      </c>
      <c r="Z29" s="45">
        <f t="shared" si="19"/>
        <v>42.44</v>
      </c>
      <c r="AA29" s="45">
        <f t="shared" si="20"/>
        <v>5.305</v>
      </c>
      <c r="AB29" s="45">
        <f t="shared" si="21"/>
        <v>530.5</v>
      </c>
      <c r="AC29" s="45">
        <f t="shared" si="22"/>
        <v>44.20833333</v>
      </c>
      <c r="AD29" s="45">
        <f t="shared" si="23"/>
        <v>45.97666667</v>
      </c>
      <c r="AE29" s="48">
        <f t="shared" si="24"/>
        <v>5.747083333</v>
      </c>
      <c r="AF29" s="45">
        <f t="shared" si="25"/>
        <v>243.3221008</v>
      </c>
      <c r="AG29" s="45">
        <f t="shared" si="26"/>
        <v>491.5917507</v>
      </c>
      <c r="AH29" s="52">
        <f t="shared" si="27"/>
        <v>3017.057964</v>
      </c>
      <c r="AI29" s="53">
        <f t="shared" si="28"/>
        <v>14696.34596</v>
      </c>
      <c r="AJ29" s="2"/>
      <c r="AK29" s="2"/>
    </row>
    <row r="30" ht="12.75" customHeight="1">
      <c r="A30" s="40"/>
      <c r="B30" s="41" t="s">
        <v>64</v>
      </c>
      <c r="C30" s="54">
        <v>1.0</v>
      </c>
      <c r="D30" s="55" t="s">
        <v>41</v>
      </c>
      <c r="E30" s="56">
        <v>2500.0</v>
      </c>
      <c r="F30" s="45">
        <f t="shared" si="2"/>
        <v>2500</v>
      </c>
      <c r="G30" s="57"/>
      <c r="H30" s="46">
        <f t="shared" si="3"/>
        <v>220</v>
      </c>
      <c r="I30" s="47">
        <f t="shared" si="4"/>
        <v>2720</v>
      </c>
      <c r="J30" s="48">
        <f t="shared" si="5"/>
        <v>200</v>
      </c>
      <c r="K30" s="49">
        <f t="shared" si="29"/>
        <v>237.2</v>
      </c>
      <c r="L30" s="45">
        <f t="shared" si="6"/>
        <v>484</v>
      </c>
      <c r="M30" s="50">
        <f t="shared" si="7"/>
        <v>921.2</v>
      </c>
      <c r="N30" s="45">
        <f t="shared" si="8"/>
        <v>27.2</v>
      </c>
      <c r="O30" s="45">
        <f t="shared" si="9"/>
        <v>217.6</v>
      </c>
      <c r="P30" s="45">
        <f t="shared" si="10"/>
        <v>756.16</v>
      </c>
      <c r="Q30" s="51">
        <f t="shared" si="11"/>
        <v>1000.96</v>
      </c>
      <c r="R30" s="45">
        <f t="shared" si="12"/>
        <v>226.6666667</v>
      </c>
      <c r="S30" s="45">
        <f t="shared" si="13"/>
        <v>75.548</v>
      </c>
      <c r="T30" s="45">
        <f t="shared" si="14"/>
        <v>24.17717333</v>
      </c>
      <c r="U30" s="45">
        <f t="shared" si="15"/>
        <v>3.022146667</v>
      </c>
      <c r="V30" s="45">
        <f t="shared" ref="V30:W30" si="50">R30/12</f>
        <v>18.88888889</v>
      </c>
      <c r="W30" s="45">
        <f t="shared" si="50"/>
        <v>6.295666667</v>
      </c>
      <c r="X30" s="48">
        <f t="shared" si="17"/>
        <v>76.76666667</v>
      </c>
      <c r="Y30" s="45">
        <f t="shared" si="18"/>
        <v>226.6666667</v>
      </c>
      <c r="Z30" s="45">
        <f t="shared" si="19"/>
        <v>18.13333333</v>
      </c>
      <c r="AA30" s="45">
        <f t="shared" si="20"/>
        <v>2.266666667</v>
      </c>
      <c r="AB30" s="45">
        <f t="shared" si="21"/>
        <v>226.6666667</v>
      </c>
      <c r="AC30" s="45">
        <f t="shared" si="22"/>
        <v>18.88888889</v>
      </c>
      <c r="AD30" s="45">
        <f t="shared" si="23"/>
        <v>19.64444444</v>
      </c>
      <c r="AE30" s="48">
        <f t="shared" si="24"/>
        <v>2.455555556</v>
      </c>
      <c r="AF30" s="45">
        <f t="shared" si="25"/>
        <v>103.9642027</v>
      </c>
      <c r="AG30" s="45">
        <f t="shared" si="26"/>
        <v>210.042344</v>
      </c>
      <c r="AH30" s="52">
        <f t="shared" si="27"/>
        <v>1260.093978</v>
      </c>
      <c r="AI30" s="53">
        <f t="shared" si="28"/>
        <v>5902.253978</v>
      </c>
      <c r="AJ30" s="2"/>
      <c r="AK30" s="2"/>
    </row>
    <row r="31" ht="12.75" customHeight="1">
      <c r="A31" s="40"/>
      <c r="B31" s="41" t="s">
        <v>65</v>
      </c>
      <c r="C31" s="54">
        <v>1.0</v>
      </c>
      <c r="D31" s="55">
        <v>24.0</v>
      </c>
      <c r="E31" s="56">
        <v>8571.6</v>
      </c>
      <c r="F31" s="45">
        <f t="shared" si="2"/>
        <v>8571.6</v>
      </c>
      <c r="G31" s="57">
        <f>F31/180*40%*(23*8)</f>
        <v>3504.832</v>
      </c>
      <c r="H31" s="58">
        <f t="shared" si="3"/>
        <v>220</v>
      </c>
      <c r="I31" s="47">
        <f t="shared" si="4"/>
        <v>12296.432</v>
      </c>
      <c r="J31" s="57">
        <f t="shared" si="5"/>
        <v>200</v>
      </c>
      <c r="K31" s="49">
        <f t="shared" si="29"/>
        <v>0</v>
      </c>
      <c r="L31" s="45">
        <f t="shared" si="6"/>
        <v>484</v>
      </c>
      <c r="M31" s="50">
        <f t="shared" si="7"/>
        <v>684</v>
      </c>
      <c r="N31" s="45">
        <f t="shared" si="8"/>
        <v>122.96432</v>
      </c>
      <c r="O31" s="45">
        <f t="shared" si="9"/>
        <v>983.71456</v>
      </c>
      <c r="P31" s="45">
        <f t="shared" si="10"/>
        <v>3418.408096</v>
      </c>
      <c r="Q31" s="51">
        <f t="shared" si="11"/>
        <v>4525.086976</v>
      </c>
      <c r="R31" s="45">
        <f t="shared" si="12"/>
        <v>1024.702667</v>
      </c>
      <c r="S31" s="45">
        <f t="shared" si="13"/>
        <v>341.5333988</v>
      </c>
      <c r="T31" s="45">
        <f t="shared" si="14"/>
        <v>109.2988852</v>
      </c>
      <c r="U31" s="45">
        <f t="shared" si="15"/>
        <v>13.66236065</v>
      </c>
      <c r="V31" s="45">
        <f t="shared" ref="V31:W31" si="51">R31/12</f>
        <v>85.39188889</v>
      </c>
      <c r="W31" s="45">
        <f t="shared" si="51"/>
        <v>28.46111657</v>
      </c>
      <c r="X31" s="48">
        <f t="shared" si="17"/>
        <v>57</v>
      </c>
      <c r="Y31" s="45">
        <f t="shared" si="18"/>
        <v>1024.702667</v>
      </c>
      <c r="Z31" s="45">
        <f t="shared" si="19"/>
        <v>81.97621333</v>
      </c>
      <c r="AA31" s="45">
        <f t="shared" si="20"/>
        <v>10.24702667</v>
      </c>
      <c r="AB31" s="45">
        <f t="shared" si="21"/>
        <v>1024.702667</v>
      </c>
      <c r="AC31" s="45">
        <f t="shared" si="22"/>
        <v>85.39188889</v>
      </c>
      <c r="AD31" s="45">
        <f t="shared" si="23"/>
        <v>88.80756444</v>
      </c>
      <c r="AE31" s="48">
        <f t="shared" si="24"/>
        <v>11.10094556</v>
      </c>
      <c r="AF31" s="45">
        <f t="shared" si="25"/>
        <v>469.9958634</v>
      </c>
      <c r="AG31" s="45">
        <f t="shared" si="26"/>
        <v>949.5483089</v>
      </c>
      <c r="AH31" s="52">
        <f t="shared" si="27"/>
        <v>5406.523461</v>
      </c>
      <c r="AI31" s="53">
        <f t="shared" si="28"/>
        <v>22912.04244</v>
      </c>
      <c r="AJ31" s="2"/>
      <c r="AK31" s="2"/>
    </row>
    <row r="32" ht="12.75" customHeight="1">
      <c r="A32" s="1"/>
      <c r="B32" s="59" t="s">
        <v>66</v>
      </c>
      <c r="C32" s="60">
        <f>SUM(C8:C30)</f>
        <v>85</v>
      </c>
      <c r="D32" s="61"/>
      <c r="E32" s="62">
        <f t="shared" ref="E32:R32" si="52">SUM(E8:E30)</f>
        <v>55600</v>
      </c>
      <c r="F32" s="62">
        <f t="shared" si="52"/>
        <v>188900</v>
      </c>
      <c r="G32" s="62">
        <f t="shared" si="52"/>
        <v>28633.77778</v>
      </c>
      <c r="H32" s="62">
        <f t="shared" si="52"/>
        <v>18700</v>
      </c>
      <c r="I32" s="62">
        <f t="shared" si="52"/>
        <v>236233.7778</v>
      </c>
      <c r="J32" s="63">
        <f t="shared" si="52"/>
        <v>17000</v>
      </c>
      <c r="K32" s="63">
        <f t="shared" si="52"/>
        <v>21578</v>
      </c>
      <c r="L32" s="63">
        <f t="shared" si="52"/>
        <v>41140</v>
      </c>
      <c r="M32" s="64">
        <f t="shared" si="52"/>
        <v>79718</v>
      </c>
      <c r="N32" s="65">
        <f t="shared" si="52"/>
        <v>2362.337778</v>
      </c>
      <c r="O32" s="65">
        <f t="shared" si="52"/>
        <v>18898.70222</v>
      </c>
      <c r="P32" s="65">
        <f t="shared" si="52"/>
        <v>65672.99022</v>
      </c>
      <c r="Q32" s="66">
        <f t="shared" si="52"/>
        <v>86934.03022</v>
      </c>
      <c r="R32" s="67">
        <f t="shared" si="52"/>
        <v>19686.14815</v>
      </c>
      <c r="S32" s="67">
        <f t="shared" si="13"/>
        <v>6561.393178</v>
      </c>
      <c r="T32" s="67">
        <f t="shared" si="14"/>
        <v>2099.803306</v>
      </c>
      <c r="U32" s="67">
        <f t="shared" si="15"/>
        <v>262.4754133</v>
      </c>
      <c r="V32" s="67">
        <f t="shared" ref="V32:W32" si="53">R32/12</f>
        <v>1640.512346</v>
      </c>
      <c r="W32" s="67">
        <f t="shared" si="53"/>
        <v>546.7827648</v>
      </c>
      <c r="X32" s="67">
        <f t="shared" ref="X32:AI32" si="54">SUM(X8:X30)</f>
        <v>6643.166667</v>
      </c>
      <c r="Y32" s="67">
        <f t="shared" si="54"/>
        <v>19686.14815</v>
      </c>
      <c r="Z32" s="67">
        <f t="shared" si="54"/>
        <v>1574.891852</v>
      </c>
      <c r="AA32" s="67">
        <f t="shared" si="54"/>
        <v>196.8614815</v>
      </c>
      <c r="AB32" s="67">
        <f t="shared" si="54"/>
        <v>19686.14815</v>
      </c>
      <c r="AC32" s="67">
        <f t="shared" si="54"/>
        <v>1640.512346</v>
      </c>
      <c r="AD32" s="67">
        <f t="shared" si="54"/>
        <v>1706.13284</v>
      </c>
      <c r="AE32" s="67">
        <f t="shared" si="54"/>
        <v>213.2666049</v>
      </c>
      <c r="AF32" s="67">
        <f t="shared" si="54"/>
        <v>9029.358952</v>
      </c>
      <c r="AG32" s="67">
        <f t="shared" si="54"/>
        <v>18242.31486</v>
      </c>
      <c r="AH32" s="67">
        <f t="shared" si="54"/>
        <v>109415.9171</v>
      </c>
      <c r="AI32" s="68">
        <f t="shared" si="54"/>
        <v>512301.7251</v>
      </c>
      <c r="AJ32" s="3"/>
      <c r="AK32" s="2"/>
    </row>
    <row r="33" ht="12.75" customHeight="1">
      <c r="A33" s="1"/>
      <c r="B33" s="2"/>
      <c r="C33" s="2"/>
      <c r="D33" s="2"/>
      <c r="E33" s="2"/>
      <c r="F33" s="2"/>
      <c r="G33" s="2"/>
      <c r="H33" s="2"/>
      <c r="I33" s="69"/>
      <c r="J33" s="69"/>
      <c r="K33" s="2"/>
      <c r="L33" s="2"/>
      <c r="M33" s="69"/>
      <c r="N33" s="69"/>
      <c r="O33" s="2"/>
      <c r="P33" s="2"/>
      <c r="Q33" s="69"/>
      <c r="R33" s="70"/>
      <c r="S33" s="2"/>
      <c r="T33" s="2"/>
      <c r="U33" s="2"/>
      <c r="V33" s="2"/>
      <c r="W33" s="2"/>
      <c r="X33" s="2"/>
      <c r="Y33" s="70"/>
      <c r="Z33" s="70"/>
      <c r="AA33" s="70"/>
      <c r="AB33" s="2"/>
      <c r="AC33" s="2"/>
      <c r="AD33" s="2"/>
      <c r="AE33" s="2"/>
      <c r="AF33" s="70"/>
      <c r="AG33" s="70"/>
      <c r="AH33" s="2"/>
      <c r="AI33" s="2"/>
      <c r="AJ33" s="2"/>
      <c r="AK33" s="2"/>
    </row>
    <row r="34" ht="12.75" customHeight="1">
      <c r="A34" s="1"/>
      <c r="B34" s="2"/>
      <c r="C34" s="2"/>
      <c r="D34" s="2"/>
      <c r="E34" s="2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2.75" customHeight="1">
      <c r="A35" s="1"/>
      <c r="B35" s="4"/>
      <c r="C35" s="5" t="s">
        <v>0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7"/>
      <c r="AJ35" s="2"/>
      <c r="AK35" s="2"/>
    </row>
    <row r="36" ht="12.75" customHeight="1">
      <c r="A36" s="1"/>
      <c r="B36" s="8"/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1"/>
      <c r="AJ36" s="2"/>
      <c r="AK36" s="2"/>
    </row>
    <row r="37" ht="12.75" customHeight="1">
      <c r="A37" s="1"/>
      <c r="B37" s="8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4"/>
      <c r="AJ37" s="2"/>
      <c r="AK37" s="2"/>
    </row>
    <row r="38" ht="12.75" customHeight="1">
      <c r="A38" s="1"/>
      <c r="B38" s="9"/>
      <c r="C38" s="15" t="s">
        <v>1</v>
      </c>
      <c r="D38" s="13"/>
      <c r="E38" s="13"/>
      <c r="F38" s="13"/>
      <c r="G38" s="13"/>
      <c r="H38" s="13"/>
      <c r="I38" s="14"/>
      <c r="J38" s="16" t="s">
        <v>2</v>
      </c>
      <c r="K38" s="13"/>
      <c r="L38" s="13"/>
      <c r="M38" s="14"/>
      <c r="N38" s="17" t="s">
        <v>3</v>
      </c>
      <c r="O38" s="13"/>
      <c r="P38" s="13"/>
      <c r="Q38" s="14"/>
      <c r="R38" s="18" t="s">
        <v>4</v>
      </c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4"/>
      <c r="AI38" s="19"/>
      <c r="AJ38" s="2"/>
      <c r="AK38" s="2"/>
    </row>
    <row r="39" ht="12.75" customHeight="1">
      <c r="A39" s="1"/>
      <c r="B39" s="20" t="s">
        <v>5</v>
      </c>
      <c r="C39" s="71" t="s">
        <v>6</v>
      </c>
      <c r="D39" s="72" t="s">
        <v>7</v>
      </c>
      <c r="E39" s="23" t="s">
        <v>8</v>
      </c>
      <c r="F39" s="24" t="s">
        <v>9</v>
      </c>
      <c r="G39" s="25" t="s">
        <v>10</v>
      </c>
      <c r="H39" s="25" t="s">
        <v>11</v>
      </c>
      <c r="I39" s="26" t="s">
        <v>12</v>
      </c>
      <c r="J39" s="27" t="s">
        <v>13</v>
      </c>
      <c r="K39" s="28" t="s">
        <v>14</v>
      </c>
      <c r="L39" s="28" t="s">
        <v>15</v>
      </c>
      <c r="M39" s="29" t="s">
        <v>16</v>
      </c>
      <c r="N39" s="30" t="s">
        <v>17</v>
      </c>
      <c r="O39" s="30" t="s">
        <v>18</v>
      </c>
      <c r="P39" s="31" t="s">
        <v>19</v>
      </c>
      <c r="Q39" s="32" t="s">
        <v>20</v>
      </c>
      <c r="R39" s="33" t="s">
        <v>21</v>
      </c>
      <c r="S39" s="34" t="s">
        <v>22</v>
      </c>
      <c r="T39" s="34" t="s">
        <v>23</v>
      </c>
      <c r="U39" s="34" t="s">
        <v>24</v>
      </c>
      <c r="V39" s="34" t="s">
        <v>25</v>
      </c>
      <c r="W39" s="34" t="s">
        <v>26</v>
      </c>
      <c r="X39" s="34" t="s">
        <v>27</v>
      </c>
      <c r="Y39" s="34" t="s">
        <v>28</v>
      </c>
      <c r="Z39" s="34" t="s">
        <v>29</v>
      </c>
      <c r="AA39" s="34" t="s">
        <v>30</v>
      </c>
      <c r="AB39" s="34" t="s">
        <v>31</v>
      </c>
      <c r="AC39" s="34" t="s">
        <v>32</v>
      </c>
      <c r="AD39" s="34" t="s">
        <v>33</v>
      </c>
      <c r="AE39" s="34" t="s">
        <v>34</v>
      </c>
      <c r="AF39" s="34" t="s">
        <v>35</v>
      </c>
      <c r="AG39" s="35" t="s">
        <v>36</v>
      </c>
      <c r="AH39" s="36" t="s">
        <v>37</v>
      </c>
      <c r="AI39" s="37" t="s">
        <v>38</v>
      </c>
      <c r="AJ39" s="2"/>
      <c r="AK39" s="2"/>
    </row>
    <row r="40" ht="12.75" customHeight="1">
      <c r="A40" s="1"/>
      <c r="B40" s="73" t="s">
        <v>67</v>
      </c>
      <c r="C40" s="39">
        <v>998.0</v>
      </c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2"/>
      <c r="AK40" s="2"/>
    </row>
    <row r="41" ht="12.75" customHeight="1">
      <c r="A41" s="1"/>
      <c r="B41" s="74" t="s">
        <v>42</v>
      </c>
      <c r="C41" s="75">
        <v>1.0</v>
      </c>
      <c r="D41" s="55" t="s">
        <v>41</v>
      </c>
      <c r="E41" s="44">
        <v>6000.0</v>
      </c>
      <c r="F41" s="45">
        <f t="shared" ref="F41:F67" si="56">E41*C41</f>
        <v>6000</v>
      </c>
      <c r="G41" s="45"/>
      <c r="H41" s="76">
        <f t="shared" ref="H41:H67" si="57">220*C41</f>
        <v>220</v>
      </c>
      <c r="I41" s="47">
        <f t="shared" ref="I41:I67" si="58">F41+G41+H41</f>
        <v>6220</v>
      </c>
      <c r="J41" s="45">
        <f t="shared" ref="J41:J67" si="59">200*C41</f>
        <v>200</v>
      </c>
      <c r="K41" s="49">
        <f t="shared" ref="K41:K67" si="60">IF((4.4*4*22*C41)&gt;(F41*6%),((4.4*4*22*C41)-(F41*6%)),0)*C41</f>
        <v>27.2</v>
      </c>
      <c r="L41" s="45">
        <f t="shared" ref="L41:L67" si="61">(22*22)*C41</f>
        <v>484</v>
      </c>
      <c r="M41" s="50">
        <f t="shared" ref="M41:M67" si="62">J41+K41+L41</f>
        <v>711.2</v>
      </c>
      <c r="N41" s="45">
        <f t="shared" ref="N41:N67" si="63">I41*1%</f>
        <v>62.2</v>
      </c>
      <c r="O41" s="45">
        <f t="shared" ref="O41:O67" si="64">I41*8%</f>
        <v>497.6</v>
      </c>
      <c r="P41" s="45">
        <f t="shared" ref="P41:P67" si="65">I41*27.8%</f>
        <v>1729.16</v>
      </c>
      <c r="Q41" s="51">
        <f t="shared" ref="Q41:Q67" si="66">N41+O41+P41</f>
        <v>2288.96</v>
      </c>
      <c r="R41" s="45">
        <f t="shared" ref="R41:R67" si="67">I41/12</f>
        <v>518.3333333</v>
      </c>
      <c r="S41" s="45">
        <f t="shared" ref="S41:S68" si="68">R41*33.33%</f>
        <v>172.7605</v>
      </c>
      <c r="T41" s="45">
        <f t="shared" ref="T41:T68" si="69">(R41+S41)*8%</f>
        <v>55.28750667</v>
      </c>
      <c r="U41" s="45">
        <f t="shared" ref="U41:U68" si="70">(R41+S41)*1%</f>
        <v>6.910938333</v>
      </c>
      <c r="V41" s="45">
        <f t="shared" ref="V41:W41" si="55">R41/12</f>
        <v>43.19444444</v>
      </c>
      <c r="W41" s="45">
        <f t="shared" si="55"/>
        <v>14.39670833</v>
      </c>
      <c r="X41" s="45">
        <f t="shared" ref="X41:X67" si="72">M41/12</f>
        <v>59.26666667</v>
      </c>
      <c r="Y41" s="45">
        <f t="shared" ref="Y41:Y67" si="73">I41/12</f>
        <v>518.3333333</v>
      </c>
      <c r="Z41" s="45">
        <f t="shared" ref="Z41:Z67" si="74">Y41*8%</f>
        <v>41.46666667</v>
      </c>
      <c r="AA41" s="45">
        <f t="shared" ref="AA41:AA67" si="75">Y41*1%</f>
        <v>5.183333333</v>
      </c>
      <c r="AB41" s="45">
        <f t="shared" ref="AB41:AB67" si="76">(I41/12)</f>
        <v>518.3333333</v>
      </c>
      <c r="AC41" s="45">
        <f t="shared" ref="AC41:AC67" si="77">AB41/12</f>
        <v>43.19444444</v>
      </c>
      <c r="AD41" s="45">
        <f t="shared" ref="AD41:AD67" si="78">(AB41+AC41)*8%</f>
        <v>44.92222222</v>
      </c>
      <c r="AE41" s="45">
        <f t="shared" ref="AE41:AE67" si="79">(AB41+AC41)*1%</f>
        <v>5.615277778</v>
      </c>
      <c r="AF41" s="45">
        <f t="shared" ref="AF41:AF67" si="80">(I41+R41+S41+Y41)*8%*40%</f>
        <v>237.7416693</v>
      </c>
      <c r="AG41" s="45">
        <f t="shared" ref="AG41:AG67" si="81">(R41+S41+Y41+AB41)*27.8%</f>
        <v>480.317419</v>
      </c>
      <c r="AH41" s="77">
        <f t="shared" ref="AH41:AH67" si="82">R41+S41+T41+U41+V41+W41+X41+Y41+Z41+AA41+AB41+AC41+AD41+AE41+AF41+AG41</f>
        <v>2765.257797</v>
      </c>
      <c r="AI41" s="53">
        <f t="shared" ref="AI41:AI67" si="83">I41+M41+Q41+AH41</f>
        <v>11985.4178</v>
      </c>
      <c r="AJ41" s="2"/>
      <c r="AK41" s="2"/>
    </row>
    <row r="42" ht="12.75" customHeight="1">
      <c r="A42" s="1"/>
      <c r="B42" s="78" t="s">
        <v>40</v>
      </c>
      <c r="C42" s="79">
        <v>1.0</v>
      </c>
      <c r="D42" s="55" t="s">
        <v>41</v>
      </c>
      <c r="E42" s="56">
        <v>5000.0</v>
      </c>
      <c r="F42" s="45">
        <f t="shared" si="56"/>
        <v>5000</v>
      </c>
      <c r="G42" s="57"/>
      <c r="H42" s="76">
        <f t="shared" si="57"/>
        <v>220</v>
      </c>
      <c r="I42" s="47">
        <f t="shared" si="58"/>
        <v>5220</v>
      </c>
      <c r="J42" s="45">
        <f t="shared" si="59"/>
        <v>200</v>
      </c>
      <c r="K42" s="49">
        <f t="shared" si="60"/>
        <v>87.2</v>
      </c>
      <c r="L42" s="45">
        <f t="shared" si="61"/>
        <v>484</v>
      </c>
      <c r="M42" s="50">
        <f t="shared" si="62"/>
        <v>771.2</v>
      </c>
      <c r="N42" s="45">
        <f t="shared" si="63"/>
        <v>52.2</v>
      </c>
      <c r="O42" s="45">
        <f t="shared" si="64"/>
        <v>417.6</v>
      </c>
      <c r="P42" s="45">
        <f t="shared" si="65"/>
        <v>1451.16</v>
      </c>
      <c r="Q42" s="51">
        <f t="shared" si="66"/>
        <v>1920.96</v>
      </c>
      <c r="R42" s="45">
        <f t="shared" si="67"/>
        <v>435</v>
      </c>
      <c r="S42" s="45">
        <f t="shared" si="68"/>
        <v>144.9855</v>
      </c>
      <c r="T42" s="45">
        <f t="shared" si="69"/>
        <v>46.39884</v>
      </c>
      <c r="U42" s="45">
        <f t="shared" si="70"/>
        <v>5.799855</v>
      </c>
      <c r="V42" s="45">
        <f t="shared" ref="V42:W42" si="71">R42/12</f>
        <v>36.25</v>
      </c>
      <c r="W42" s="45">
        <f t="shared" si="71"/>
        <v>12.082125</v>
      </c>
      <c r="X42" s="45">
        <f t="shared" si="72"/>
        <v>64.26666667</v>
      </c>
      <c r="Y42" s="45">
        <f t="shared" si="73"/>
        <v>435</v>
      </c>
      <c r="Z42" s="45">
        <f t="shared" si="74"/>
        <v>34.8</v>
      </c>
      <c r="AA42" s="45">
        <f t="shared" si="75"/>
        <v>4.35</v>
      </c>
      <c r="AB42" s="45">
        <f t="shared" si="76"/>
        <v>435</v>
      </c>
      <c r="AC42" s="45">
        <f t="shared" si="77"/>
        <v>36.25</v>
      </c>
      <c r="AD42" s="45">
        <f t="shared" si="78"/>
        <v>37.7</v>
      </c>
      <c r="AE42" s="45">
        <f t="shared" si="79"/>
        <v>4.7125</v>
      </c>
      <c r="AF42" s="45">
        <f t="shared" si="80"/>
        <v>199.519536</v>
      </c>
      <c r="AG42" s="45">
        <f t="shared" si="81"/>
        <v>403.095969</v>
      </c>
      <c r="AH42" s="77">
        <f t="shared" si="82"/>
        <v>2335.210992</v>
      </c>
      <c r="AI42" s="53">
        <f t="shared" si="83"/>
        <v>10247.37099</v>
      </c>
      <c r="AJ42" s="2"/>
      <c r="AK42" s="2"/>
    </row>
    <row r="43" ht="12.75" customHeight="1">
      <c r="A43" s="1"/>
      <c r="B43" s="80" t="s">
        <v>43</v>
      </c>
      <c r="C43" s="79">
        <v>3.0</v>
      </c>
      <c r="D43" s="55" t="s">
        <v>44</v>
      </c>
      <c r="E43" s="56">
        <v>3800.0</v>
      </c>
      <c r="F43" s="45">
        <f t="shared" si="56"/>
        <v>11400</v>
      </c>
      <c r="G43" s="57"/>
      <c r="H43" s="76">
        <f t="shared" si="57"/>
        <v>660</v>
      </c>
      <c r="I43" s="47">
        <f t="shared" si="58"/>
        <v>12060</v>
      </c>
      <c r="J43" s="45">
        <f t="shared" si="59"/>
        <v>600</v>
      </c>
      <c r="K43" s="49">
        <f t="shared" si="60"/>
        <v>1432.8</v>
      </c>
      <c r="L43" s="45">
        <f t="shared" si="61"/>
        <v>1452</v>
      </c>
      <c r="M43" s="50">
        <f t="shared" si="62"/>
        <v>3484.8</v>
      </c>
      <c r="N43" s="45">
        <f t="shared" si="63"/>
        <v>120.6</v>
      </c>
      <c r="O43" s="45">
        <f t="shared" si="64"/>
        <v>964.8</v>
      </c>
      <c r="P43" s="45">
        <f t="shared" si="65"/>
        <v>3352.68</v>
      </c>
      <c r="Q43" s="51">
        <f t="shared" si="66"/>
        <v>4438.08</v>
      </c>
      <c r="R43" s="45">
        <f t="shared" si="67"/>
        <v>1005</v>
      </c>
      <c r="S43" s="45">
        <f t="shared" si="68"/>
        <v>334.9665</v>
      </c>
      <c r="T43" s="45">
        <f t="shared" si="69"/>
        <v>107.19732</v>
      </c>
      <c r="U43" s="45">
        <f t="shared" si="70"/>
        <v>13.399665</v>
      </c>
      <c r="V43" s="45">
        <f t="shared" ref="V43:W43" si="84">R43/12</f>
        <v>83.75</v>
      </c>
      <c r="W43" s="45">
        <f t="shared" si="84"/>
        <v>27.913875</v>
      </c>
      <c r="X43" s="45">
        <f t="shared" si="72"/>
        <v>290.4</v>
      </c>
      <c r="Y43" s="45">
        <f t="shared" si="73"/>
        <v>1005</v>
      </c>
      <c r="Z43" s="45">
        <f t="shared" si="74"/>
        <v>80.4</v>
      </c>
      <c r="AA43" s="45">
        <f t="shared" si="75"/>
        <v>10.05</v>
      </c>
      <c r="AB43" s="45">
        <f t="shared" si="76"/>
        <v>1005</v>
      </c>
      <c r="AC43" s="45">
        <f t="shared" si="77"/>
        <v>83.75</v>
      </c>
      <c r="AD43" s="45">
        <f t="shared" si="78"/>
        <v>87.1</v>
      </c>
      <c r="AE43" s="45">
        <f t="shared" si="79"/>
        <v>10.8875</v>
      </c>
      <c r="AF43" s="45">
        <f t="shared" si="80"/>
        <v>460.958928</v>
      </c>
      <c r="AG43" s="45">
        <f t="shared" si="81"/>
        <v>931.290687</v>
      </c>
      <c r="AH43" s="77">
        <f t="shared" si="82"/>
        <v>5537.064475</v>
      </c>
      <c r="AI43" s="53">
        <f t="shared" si="83"/>
        <v>25519.94448</v>
      </c>
      <c r="AJ43" s="2"/>
      <c r="AK43" s="2"/>
    </row>
    <row r="44" ht="12.75" customHeight="1">
      <c r="A44" s="1"/>
      <c r="B44" s="80" t="s">
        <v>45</v>
      </c>
      <c r="C44" s="79">
        <v>3.0</v>
      </c>
      <c r="D44" s="55" t="s">
        <v>44</v>
      </c>
      <c r="E44" s="56">
        <v>3800.0</v>
      </c>
      <c r="F44" s="45">
        <f t="shared" si="56"/>
        <v>11400</v>
      </c>
      <c r="G44" s="57">
        <f>F44/180*40%*(23*8)</f>
        <v>4661.333333</v>
      </c>
      <c r="H44" s="76">
        <f t="shared" si="57"/>
        <v>660</v>
      </c>
      <c r="I44" s="47">
        <f t="shared" si="58"/>
        <v>16721.33333</v>
      </c>
      <c r="J44" s="45">
        <f t="shared" si="59"/>
        <v>600</v>
      </c>
      <c r="K44" s="49">
        <f t="shared" si="60"/>
        <v>1432.8</v>
      </c>
      <c r="L44" s="45">
        <f t="shared" si="61"/>
        <v>1452</v>
      </c>
      <c r="M44" s="50">
        <f t="shared" si="62"/>
        <v>3484.8</v>
      </c>
      <c r="N44" s="45">
        <f t="shared" si="63"/>
        <v>167.2133333</v>
      </c>
      <c r="O44" s="45">
        <f t="shared" si="64"/>
        <v>1337.706667</v>
      </c>
      <c r="P44" s="45">
        <f t="shared" si="65"/>
        <v>4648.530667</v>
      </c>
      <c r="Q44" s="51">
        <f t="shared" si="66"/>
        <v>6153.450667</v>
      </c>
      <c r="R44" s="45">
        <f t="shared" si="67"/>
        <v>1393.444444</v>
      </c>
      <c r="S44" s="45">
        <f t="shared" si="68"/>
        <v>464.4350333</v>
      </c>
      <c r="T44" s="45">
        <f t="shared" si="69"/>
        <v>148.6303582</v>
      </c>
      <c r="U44" s="45">
        <f t="shared" si="70"/>
        <v>18.57879478</v>
      </c>
      <c r="V44" s="45">
        <f t="shared" ref="V44:W44" si="85">R44/12</f>
        <v>116.1203704</v>
      </c>
      <c r="W44" s="45">
        <f t="shared" si="85"/>
        <v>38.70291944</v>
      </c>
      <c r="X44" s="45">
        <f t="shared" si="72"/>
        <v>290.4</v>
      </c>
      <c r="Y44" s="45">
        <f t="shared" si="73"/>
        <v>1393.444444</v>
      </c>
      <c r="Z44" s="45">
        <f t="shared" si="74"/>
        <v>111.4755556</v>
      </c>
      <c r="AA44" s="45">
        <f t="shared" si="75"/>
        <v>13.93444444</v>
      </c>
      <c r="AB44" s="45">
        <f t="shared" si="76"/>
        <v>1393.444444</v>
      </c>
      <c r="AC44" s="45">
        <f t="shared" si="77"/>
        <v>116.1203704</v>
      </c>
      <c r="AD44" s="45">
        <f t="shared" si="78"/>
        <v>120.7651852</v>
      </c>
      <c r="AE44" s="45">
        <f t="shared" si="79"/>
        <v>15.09564815</v>
      </c>
      <c r="AF44" s="45">
        <f t="shared" si="80"/>
        <v>639.1250322</v>
      </c>
      <c r="AG44" s="45">
        <f t="shared" si="81"/>
        <v>1291.245606</v>
      </c>
      <c r="AH44" s="77">
        <f t="shared" si="82"/>
        <v>7564.962651</v>
      </c>
      <c r="AI44" s="53">
        <f t="shared" si="83"/>
        <v>33924.54665</v>
      </c>
      <c r="AJ44" s="2"/>
      <c r="AK44" s="2"/>
    </row>
    <row r="45" ht="12.75" customHeight="1">
      <c r="A45" s="1"/>
      <c r="B45" s="80" t="s">
        <v>46</v>
      </c>
      <c r="C45" s="79">
        <v>4.0</v>
      </c>
      <c r="D45" s="55" t="s">
        <v>44</v>
      </c>
      <c r="E45" s="56">
        <v>2350.0</v>
      </c>
      <c r="F45" s="45">
        <f t="shared" si="56"/>
        <v>9400</v>
      </c>
      <c r="G45" s="57"/>
      <c r="H45" s="76">
        <f t="shared" si="57"/>
        <v>880</v>
      </c>
      <c r="I45" s="47">
        <f t="shared" si="58"/>
        <v>10280</v>
      </c>
      <c r="J45" s="45">
        <f t="shared" si="59"/>
        <v>800</v>
      </c>
      <c r="K45" s="49">
        <f t="shared" si="60"/>
        <v>3939.2</v>
      </c>
      <c r="L45" s="45">
        <f t="shared" si="61"/>
        <v>1936</v>
      </c>
      <c r="M45" s="50">
        <f t="shared" si="62"/>
        <v>6675.2</v>
      </c>
      <c r="N45" s="45">
        <f t="shared" si="63"/>
        <v>102.8</v>
      </c>
      <c r="O45" s="45">
        <f t="shared" si="64"/>
        <v>822.4</v>
      </c>
      <c r="P45" s="45">
        <f t="shared" si="65"/>
        <v>2857.84</v>
      </c>
      <c r="Q45" s="51">
        <f t="shared" si="66"/>
        <v>3783.04</v>
      </c>
      <c r="R45" s="45">
        <f t="shared" si="67"/>
        <v>856.6666667</v>
      </c>
      <c r="S45" s="45">
        <f t="shared" si="68"/>
        <v>285.527</v>
      </c>
      <c r="T45" s="45">
        <f t="shared" si="69"/>
        <v>91.37549333</v>
      </c>
      <c r="U45" s="45">
        <f t="shared" si="70"/>
        <v>11.42193667</v>
      </c>
      <c r="V45" s="45">
        <f t="shared" ref="V45:W45" si="86">R45/12</f>
        <v>71.38888889</v>
      </c>
      <c r="W45" s="45">
        <f t="shared" si="86"/>
        <v>23.79391667</v>
      </c>
      <c r="X45" s="45">
        <f t="shared" si="72"/>
        <v>556.2666667</v>
      </c>
      <c r="Y45" s="45">
        <f t="shared" si="73"/>
        <v>856.6666667</v>
      </c>
      <c r="Z45" s="45">
        <f t="shared" si="74"/>
        <v>68.53333333</v>
      </c>
      <c r="AA45" s="45">
        <f t="shared" si="75"/>
        <v>8.566666667</v>
      </c>
      <c r="AB45" s="45">
        <f t="shared" si="76"/>
        <v>856.6666667</v>
      </c>
      <c r="AC45" s="45">
        <f t="shared" si="77"/>
        <v>71.38888889</v>
      </c>
      <c r="AD45" s="45">
        <f t="shared" si="78"/>
        <v>74.24444444</v>
      </c>
      <c r="AE45" s="45">
        <f t="shared" si="79"/>
        <v>9.280555556</v>
      </c>
      <c r="AF45" s="45">
        <f t="shared" si="80"/>
        <v>392.9235307</v>
      </c>
      <c r="AG45" s="45">
        <f t="shared" si="81"/>
        <v>793.836506</v>
      </c>
      <c r="AH45" s="77">
        <f t="shared" si="82"/>
        <v>5028.547828</v>
      </c>
      <c r="AI45" s="53">
        <f t="shared" si="83"/>
        <v>25766.78783</v>
      </c>
      <c r="AJ45" s="2"/>
      <c r="AK45" s="2"/>
    </row>
    <row r="46" ht="12.75" customHeight="1">
      <c r="A46" s="1"/>
      <c r="B46" s="80" t="s">
        <v>47</v>
      </c>
      <c r="C46" s="79">
        <v>3.0</v>
      </c>
      <c r="D46" s="55" t="s">
        <v>44</v>
      </c>
      <c r="E46" s="56">
        <v>2350.0</v>
      </c>
      <c r="F46" s="45">
        <f t="shared" si="56"/>
        <v>7050</v>
      </c>
      <c r="G46" s="57">
        <f>F46/180*40%*(23*8)</f>
        <v>2882.666667</v>
      </c>
      <c r="H46" s="76">
        <f t="shared" si="57"/>
        <v>660</v>
      </c>
      <c r="I46" s="47">
        <f t="shared" si="58"/>
        <v>10592.66667</v>
      </c>
      <c r="J46" s="45">
        <f t="shared" si="59"/>
        <v>600</v>
      </c>
      <c r="K46" s="49">
        <f t="shared" si="60"/>
        <v>2215.8</v>
      </c>
      <c r="L46" s="45">
        <f t="shared" si="61"/>
        <v>1452</v>
      </c>
      <c r="M46" s="50">
        <f t="shared" si="62"/>
        <v>4267.8</v>
      </c>
      <c r="N46" s="45">
        <f t="shared" si="63"/>
        <v>105.9266667</v>
      </c>
      <c r="O46" s="45">
        <f t="shared" si="64"/>
        <v>847.4133333</v>
      </c>
      <c r="P46" s="45">
        <f t="shared" si="65"/>
        <v>2944.761333</v>
      </c>
      <c r="Q46" s="51">
        <f t="shared" si="66"/>
        <v>3898.101333</v>
      </c>
      <c r="R46" s="45">
        <f t="shared" si="67"/>
        <v>882.7222222</v>
      </c>
      <c r="S46" s="45">
        <f t="shared" si="68"/>
        <v>294.2113167</v>
      </c>
      <c r="T46" s="45">
        <f t="shared" si="69"/>
        <v>94.15468311</v>
      </c>
      <c r="U46" s="45">
        <f t="shared" si="70"/>
        <v>11.76933539</v>
      </c>
      <c r="V46" s="45">
        <f t="shared" ref="V46:W46" si="87">R46/12</f>
        <v>73.56018519</v>
      </c>
      <c r="W46" s="45">
        <f t="shared" si="87"/>
        <v>24.51760972</v>
      </c>
      <c r="X46" s="45">
        <f t="shared" si="72"/>
        <v>355.65</v>
      </c>
      <c r="Y46" s="45">
        <f t="shared" si="73"/>
        <v>882.7222222</v>
      </c>
      <c r="Z46" s="45">
        <f t="shared" si="74"/>
        <v>70.61777778</v>
      </c>
      <c r="AA46" s="45">
        <f t="shared" si="75"/>
        <v>8.827222222</v>
      </c>
      <c r="AB46" s="45">
        <f t="shared" si="76"/>
        <v>882.7222222</v>
      </c>
      <c r="AC46" s="45">
        <f t="shared" si="77"/>
        <v>73.56018519</v>
      </c>
      <c r="AD46" s="45">
        <f t="shared" si="78"/>
        <v>76.50259259</v>
      </c>
      <c r="AE46" s="45">
        <f t="shared" si="79"/>
        <v>9.562824074</v>
      </c>
      <c r="AF46" s="45">
        <f t="shared" si="80"/>
        <v>404.8743177</v>
      </c>
      <c r="AG46" s="45">
        <f t="shared" si="81"/>
        <v>817.9810794</v>
      </c>
      <c r="AH46" s="77">
        <f t="shared" si="82"/>
        <v>4963.955796</v>
      </c>
      <c r="AI46" s="53">
        <f t="shared" si="83"/>
        <v>23722.5238</v>
      </c>
      <c r="AJ46" s="2"/>
      <c r="AK46" s="2"/>
    </row>
    <row r="47" ht="12.75" customHeight="1">
      <c r="A47" s="1"/>
      <c r="B47" s="80" t="s">
        <v>68</v>
      </c>
      <c r="C47" s="79">
        <v>1.0</v>
      </c>
      <c r="D47" s="55" t="s">
        <v>44</v>
      </c>
      <c r="E47" s="56">
        <v>5500.0</v>
      </c>
      <c r="F47" s="45">
        <f t="shared" si="56"/>
        <v>5500</v>
      </c>
      <c r="G47" s="57"/>
      <c r="H47" s="76">
        <f t="shared" si="57"/>
        <v>220</v>
      </c>
      <c r="I47" s="47">
        <f t="shared" si="58"/>
        <v>5720</v>
      </c>
      <c r="J47" s="45">
        <f t="shared" si="59"/>
        <v>200</v>
      </c>
      <c r="K47" s="49">
        <f t="shared" si="60"/>
        <v>57.2</v>
      </c>
      <c r="L47" s="45">
        <f t="shared" si="61"/>
        <v>484</v>
      </c>
      <c r="M47" s="50">
        <f t="shared" si="62"/>
        <v>741.2</v>
      </c>
      <c r="N47" s="45">
        <f t="shared" si="63"/>
        <v>57.2</v>
      </c>
      <c r="O47" s="45">
        <f t="shared" si="64"/>
        <v>457.6</v>
      </c>
      <c r="P47" s="45">
        <f t="shared" si="65"/>
        <v>1590.16</v>
      </c>
      <c r="Q47" s="51">
        <f t="shared" si="66"/>
        <v>2104.96</v>
      </c>
      <c r="R47" s="45">
        <f t="shared" si="67"/>
        <v>476.6666667</v>
      </c>
      <c r="S47" s="45">
        <f t="shared" si="68"/>
        <v>158.873</v>
      </c>
      <c r="T47" s="45">
        <f t="shared" si="69"/>
        <v>50.84317333</v>
      </c>
      <c r="U47" s="45">
        <f t="shared" si="70"/>
        <v>6.355396667</v>
      </c>
      <c r="V47" s="45">
        <f t="shared" ref="V47:W47" si="88">R47/12</f>
        <v>39.72222222</v>
      </c>
      <c r="W47" s="45">
        <f t="shared" si="88"/>
        <v>13.23941667</v>
      </c>
      <c r="X47" s="45">
        <f t="shared" si="72"/>
        <v>61.76666667</v>
      </c>
      <c r="Y47" s="45">
        <f t="shared" si="73"/>
        <v>476.6666667</v>
      </c>
      <c r="Z47" s="45">
        <f t="shared" si="74"/>
        <v>38.13333333</v>
      </c>
      <c r="AA47" s="45">
        <f t="shared" si="75"/>
        <v>4.766666667</v>
      </c>
      <c r="AB47" s="45">
        <f t="shared" si="76"/>
        <v>476.6666667</v>
      </c>
      <c r="AC47" s="45">
        <f t="shared" si="77"/>
        <v>39.72222222</v>
      </c>
      <c r="AD47" s="45">
        <f t="shared" si="78"/>
        <v>41.31111111</v>
      </c>
      <c r="AE47" s="45">
        <f t="shared" si="79"/>
        <v>5.163888889</v>
      </c>
      <c r="AF47" s="45">
        <f t="shared" si="80"/>
        <v>218.6306027</v>
      </c>
      <c r="AG47" s="45">
        <f t="shared" si="81"/>
        <v>441.706694</v>
      </c>
      <c r="AH47" s="77">
        <f t="shared" si="82"/>
        <v>2550.234394</v>
      </c>
      <c r="AI47" s="53">
        <f t="shared" si="83"/>
        <v>11116.39439</v>
      </c>
      <c r="AJ47" s="2"/>
      <c r="AK47" s="2"/>
    </row>
    <row r="48" ht="12.75" customHeight="1">
      <c r="A48" s="1"/>
      <c r="B48" s="80" t="s">
        <v>69</v>
      </c>
      <c r="C48" s="79">
        <v>1.0</v>
      </c>
      <c r="D48" s="55" t="s">
        <v>44</v>
      </c>
      <c r="E48" s="56">
        <v>5500.0</v>
      </c>
      <c r="F48" s="45">
        <f t="shared" si="56"/>
        <v>5500</v>
      </c>
      <c r="G48" s="57">
        <f>F48/180*40%*(23*8)</f>
        <v>2248.888889</v>
      </c>
      <c r="H48" s="76">
        <f t="shared" si="57"/>
        <v>220</v>
      </c>
      <c r="I48" s="47">
        <f t="shared" si="58"/>
        <v>7968.888889</v>
      </c>
      <c r="J48" s="45">
        <f t="shared" si="59"/>
        <v>200</v>
      </c>
      <c r="K48" s="49">
        <f t="shared" si="60"/>
        <v>57.2</v>
      </c>
      <c r="L48" s="45">
        <f t="shared" si="61"/>
        <v>484</v>
      </c>
      <c r="M48" s="50">
        <f t="shared" si="62"/>
        <v>741.2</v>
      </c>
      <c r="N48" s="45">
        <f t="shared" si="63"/>
        <v>79.68888889</v>
      </c>
      <c r="O48" s="45">
        <f t="shared" si="64"/>
        <v>637.5111111</v>
      </c>
      <c r="P48" s="45">
        <f t="shared" si="65"/>
        <v>2215.351111</v>
      </c>
      <c r="Q48" s="51">
        <f t="shared" si="66"/>
        <v>2932.551111</v>
      </c>
      <c r="R48" s="45">
        <f t="shared" si="67"/>
        <v>664.0740741</v>
      </c>
      <c r="S48" s="45">
        <f t="shared" si="68"/>
        <v>221.3358889</v>
      </c>
      <c r="T48" s="45">
        <f t="shared" si="69"/>
        <v>70.83279704</v>
      </c>
      <c r="U48" s="45">
        <f t="shared" si="70"/>
        <v>8.85409963</v>
      </c>
      <c r="V48" s="45">
        <f t="shared" ref="V48:W48" si="89">R48/12</f>
        <v>55.33950617</v>
      </c>
      <c r="W48" s="45">
        <f t="shared" si="89"/>
        <v>18.44465741</v>
      </c>
      <c r="X48" s="45">
        <f t="shared" si="72"/>
        <v>61.76666667</v>
      </c>
      <c r="Y48" s="45">
        <f t="shared" si="73"/>
        <v>664.0740741</v>
      </c>
      <c r="Z48" s="45">
        <f t="shared" si="74"/>
        <v>53.12592593</v>
      </c>
      <c r="AA48" s="45">
        <f t="shared" si="75"/>
        <v>6.640740741</v>
      </c>
      <c r="AB48" s="45">
        <f t="shared" si="76"/>
        <v>664.0740741</v>
      </c>
      <c r="AC48" s="45">
        <f t="shared" si="77"/>
        <v>55.33950617</v>
      </c>
      <c r="AD48" s="45">
        <f t="shared" si="78"/>
        <v>57.55308642</v>
      </c>
      <c r="AE48" s="45">
        <f t="shared" si="79"/>
        <v>7.194135802</v>
      </c>
      <c r="AF48" s="45">
        <f t="shared" si="80"/>
        <v>304.5879336</v>
      </c>
      <c r="AG48" s="45">
        <f t="shared" si="81"/>
        <v>615.3691549</v>
      </c>
      <c r="AH48" s="77">
        <f t="shared" si="82"/>
        <v>3528.606322</v>
      </c>
      <c r="AI48" s="53">
        <f t="shared" si="83"/>
        <v>15171.24632</v>
      </c>
      <c r="AJ48" s="2"/>
      <c r="AK48" s="2"/>
    </row>
    <row r="49" ht="12.75" customHeight="1">
      <c r="A49" s="1"/>
      <c r="B49" s="80" t="s">
        <v>70</v>
      </c>
      <c r="C49" s="79">
        <v>1.0</v>
      </c>
      <c r="D49" s="55" t="s">
        <v>44</v>
      </c>
      <c r="E49" s="56">
        <v>1400.0</v>
      </c>
      <c r="F49" s="45">
        <f t="shared" si="56"/>
        <v>1400</v>
      </c>
      <c r="G49" s="57"/>
      <c r="H49" s="76">
        <f t="shared" si="57"/>
        <v>220</v>
      </c>
      <c r="I49" s="47">
        <f t="shared" si="58"/>
        <v>1620</v>
      </c>
      <c r="J49" s="45">
        <f t="shared" si="59"/>
        <v>200</v>
      </c>
      <c r="K49" s="49">
        <f t="shared" si="60"/>
        <v>303.2</v>
      </c>
      <c r="L49" s="45">
        <f t="shared" si="61"/>
        <v>484</v>
      </c>
      <c r="M49" s="50">
        <f t="shared" si="62"/>
        <v>987.2</v>
      </c>
      <c r="N49" s="45">
        <f t="shared" si="63"/>
        <v>16.2</v>
      </c>
      <c r="O49" s="45">
        <f t="shared" si="64"/>
        <v>129.6</v>
      </c>
      <c r="P49" s="45">
        <f t="shared" si="65"/>
        <v>450.36</v>
      </c>
      <c r="Q49" s="51">
        <f t="shared" si="66"/>
        <v>596.16</v>
      </c>
      <c r="R49" s="45">
        <f t="shared" si="67"/>
        <v>135</v>
      </c>
      <c r="S49" s="45">
        <f t="shared" si="68"/>
        <v>44.9955</v>
      </c>
      <c r="T49" s="45">
        <f t="shared" si="69"/>
        <v>14.39964</v>
      </c>
      <c r="U49" s="45">
        <f t="shared" si="70"/>
        <v>1.799955</v>
      </c>
      <c r="V49" s="45">
        <f t="shared" ref="V49:W49" si="90">R49/12</f>
        <v>11.25</v>
      </c>
      <c r="W49" s="45">
        <f t="shared" si="90"/>
        <v>3.749625</v>
      </c>
      <c r="X49" s="45">
        <f t="shared" si="72"/>
        <v>82.26666667</v>
      </c>
      <c r="Y49" s="45">
        <f t="shared" si="73"/>
        <v>135</v>
      </c>
      <c r="Z49" s="45">
        <f t="shared" si="74"/>
        <v>10.8</v>
      </c>
      <c r="AA49" s="45">
        <f t="shared" si="75"/>
        <v>1.35</v>
      </c>
      <c r="AB49" s="45">
        <f t="shared" si="76"/>
        <v>135</v>
      </c>
      <c r="AC49" s="45">
        <f t="shared" si="77"/>
        <v>11.25</v>
      </c>
      <c r="AD49" s="45">
        <f t="shared" si="78"/>
        <v>11.7</v>
      </c>
      <c r="AE49" s="45">
        <f t="shared" si="79"/>
        <v>1.4625</v>
      </c>
      <c r="AF49" s="45">
        <f t="shared" si="80"/>
        <v>61.919856</v>
      </c>
      <c r="AG49" s="45">
        <f t="shared" si="81"/>
        <v>125.098749</v>
      </c>
      <c r="AH49" s="77">
        <f t="shared" si="82"/>
        <v>787.0424917</v>
      </c>
      <c r="AI49" s="53">
        <f t="shared" si="83"/>
        <v>3990.402492</v>
      </c>
      <c r="AJ49" s="2"/>
      <c r="AK49" s="2"/>
    </row>
    <row r="50" ht="12.75" customHeight="1">
      <c r="A50" s="1"/>
      <c r="B50" s="80" t="s">
        <v>71</v>
      </c>
      <c r="C50" s="79">
        <v>1.0</v>
      </c>
      <c r="D50" s="55" t="s">
        <v>44</v>
      </c>
      <c r="E50" s="56">
        <v>1400.0</v>
      </c>
      <c r="F50" s="45">
        <f t="shared" si="56"/>
        <v>1400</v>
      </c>
      <c r="G50" s="57">
        <f>F50/180*40%*(23*8)</f>
        <v>572.4444444</v>
      </c>
      <c r="H50" s="76">
        <f t="shared" si="57"/>
        <v>220</v>
      </c>
      <c r="I50" s="47">
        <f t="shared" si="58"/>
        <v>2192.444444</v>
      </c>
      <c r="J50" s="45">
        <f t="shared" si="59"/>
        <v>200</v>
      </c>
      <c r="K50" s="49">
        <f t="shared" si="60"/>
        <v>303.2</v>
      </c>
      <c r="L50" s="45">
        <f t="shared" si="61"/>
        <v>484</v>
      </c>
      <c r="M50" s="50">
        <f t="shared" si="62"/>
        <v>987.2</v>
      </c>
      <c r="N50" s="45">
        <f t="shared" si="63"/>
        <v>21.92444444</v>
      </c>
      <c r="O50" s="45">
        <f t="shared" si="64"/>
        <v>175.3955556</v>
      </c>
      <c r="P50" s="45">
        <f t="shared" si="65"/>
        <v>609.4995556</v>
      </c>
      <c r="Q50" s="51">
        <f t="shared" si="66"/>
        <v>806.8195556</v>
      </c>
      <c r="R50" s="45">
        <f t="shared" si="67"/>
        <v>182.7037037</v>
      </c>
      <c r="S50" s="45">
        <f t="shared" si="68"/>
        <v>60.89514444</v>
      </c>
      <c r="T50" s="45">
        <f t="shared" si="69"/>
        <v>19.48790785</v>
      </c>
      <c r="U50" s="45">
        <f t="shared" si="70"/>
        <v>2.435988481</v>
      </c>
      <c r="V50" s="45">
        <f t="shared" ref="V50:W50" si="91">R50/12</f>
        <v>15.22530864</v>
      </c>
      <c r="W50" s="45">
        <f t="shared" si="91"/>
        <v>5.07459537</v>
      </c>
      <c r="X50" s="45">
        <f t="shared" si="72"/>
        <v>82.26666667</v>
      </c>
      <c r="Y50" s="45">
        <f t="shared" si="73"/>
        <v>182.7037037</v>
      </c>
      <c r="Z50" s="45">
        <f t="shared" si="74"/>
        <v>14.6162963</v>
      </c>
      <c r="AA50" s="45">
        <f t="shared" si="75"/>
        <v>1.827037037</v>
      </c>
      <c r="AB50" s="45">
        <f t="shared" si="76"/>
        <v>182.7037037</v>
      </c>
      <c r="AC50" s="45">
        <f t="shared" si="77"/>
        <v>15.22530864</v>
      </c>
      <c r="AD50" s="45">
        <f t="shared" si="78"/>
        <v>15.83432099</v>
      </c>
      <c r="AE50" s="45">
        <f t="shared" si="79"/>
        <v>1.979290123</v>
      </c>
      <c r="AF50" s="45">
        <f t="shared" si="80"/>
        <v>83.79990388</v>
      </c>
      <c r="AG50" s="45">
        <f t="shared" si="81"/>
        <v>169.303739</v>
      </c>
      <c r="AH50" s="77">
        <f t="shared" si="82"/>
        <v>1036.082619</v>
      </c>
      <c r="AI50" s="53">
        <f t="shared" si="83"/>
        <v>5022.546619</v>
      </c>
      <c r="AJ50" s="2"/>
      <c r="AK50" s="2"/>
    </row>
    <row r="51" ht="12.75" customHeight="1">
      <c r="A51" s="1"/>
      <c r="B51" s="80" t="s">
        <v>50</v>
      </c>
      <c r="C51" s="79">
        <v>1.0</v>
      </c>
      <c r="D51" s="55" t="s">
        <v>72</v>
      </c>
      <c r="E51" s="56">
        <v>1800.0</v>
      </c>
      <c r="F51" s="45">
        <f t="shared" si="56"/>
        <v>1800</v>
      </c>
      <c r="G51" s="57"/>
      <c r="H51" s="76">
        <f t="shared" si="57"/>
        <v>220</v>
      </c>
      <c r="I51" s="47">
        <f t="shared" si="58"/>
        <v>2020</v>
      </c>
      <c r="J51" s="45">
        <f t="shared" si="59"/>
        <v>200</v>
      </c>
      <c r="K51" s="49">
        <f t="shared" si="60"/>
        <v>279.2</v>
      </c>
      <c r="L51" s="45">
        <f t="shared" si="61"/>
        <v>484</v>
      </c>
      <c r="M51" s="50">
        <f t="shared" si="62"/>
        <v>963.2</v>
      </c>
      <c r="N51" s="45">
        <f t="shared" si="63"/>
        <v>20.2</v>
      </c>
      <c r="O51" s="45">
        <f t="shared" si="64"/>
        <v>161.6</v>
      </c>
      <c r="P51" s="45">
        <f t="shared" si="65"/>
        <v>561.56</v>
      </c>
      <c r="Q51" s="51">
        <f t="shared" si="66"/>
        <v>743.36</v>
      </c>
      <c r="R51" s="45">
        <f t="shared" si="67"/>
        <v>168.3333333</v>
      </c>
      <c r="S51" s="45">
        <f t="shared" si="68"/>
        <v>56.1055</v>
      </c>
      <c r="T51" s="45">
        <f t="shared" si="69"/>
        <v>17.95510667</v>
      </c>
      <c r="U51" s="45">
        <f t="shared" si="70"/>
        <v>2.244388333</v>
      </c>
      <c r="V51" s="45">
        <f t="shared" ref="V51:W51" si="92">R51/12</f>
        <v>14.02777778</v>
      </c>
      <c r="W51" s="45">
        <f t="shared" si="92"/>
        <v>4.675458333</v>
      </c>
      <c r="X51" s="45">
        <f t="shared" si="72"/>
        <v>80.26666667</v>
      </c>
      <c r="Y51" s="45">
        <f t="shared" si="73"/>
        <v>168.3333333</v>
      </c>
      <c r="Z51" s="45">
        <f t="shared" si="74"/>
        <v>13.46666667</v>
      </c>
      <c r="AA51" s="45">
        <f t="shared" si="75"/>
        <v>1.683333333</v>
      </c>
      <c r="AB51" s="45">
        <f t="shared" si="76"/>
        <v>168.3333333</v>
      </c>
      <c r="AC51" s="45">
        <f t="shared" si="77"/>
        <v>14.02777778</v>
      </c>
      <c r="AD51" s="45">
        <f t="shared" si="78"/>
        <v>14.58888889</v>
      </c>
      <c r="AE51" s="45">
        <f t="shared" si="79"/>
        <v>1.823611111</v>
      </c>
      <c r="AF51" s="45">
        <f t="shared" si="80"/>
        <v>77.20870933</v>
      </c>
      <c r="AG51" s="45">
        <f t="shared" si="81"/>
        <v>155.987329</v>
      </c>
      <c r="AH51" s="77">
        <f t="shared" si="82"/>
        <v>959.0612139</v>
      </c>
      <c r="AI51" s="53">
        <f t="shared" si="83"/>
        <v>4685.621214</v>
      </c>
      <c r="AJ51" s="2"/>
      <c r="AK51" s="2"/>
    </row>
    <row r="52" ht="12.75" customHeight="1">
      <c r="A52" s="1"/>
      <c r="B52" s="80" t="s">
        <v>51</v>
      </c>
      <c r="C52" s="79">
        <v>1.0</v>
      </c>
      <c r="D52" s="55" t="s">
        <v>72</v>
      </c>
      <c r="E52" s="56">
        <v>1800.0</v>
      </c>
      <c r="F52" s="45">
        <f t="shared" si="56"/>
        <v>1800</v>
      </c>
      <c r="G52" s="57">
        <f>F52/180*40%*(23*8)</f>
        <v>736</v>
      </c>
      <c r="H52" s="76">
        <f t="shared" si="57"/>
        <v>220</v>
      </c>
      <c r="I52" s="47">
        <f t="shared" si="58"/>
        <v>2756</v>
      </c>
      <c r="J52" s="45">
        <f t="shared" si="59"/>
        <v>200</v>
      </c>
      <c r="K52" s="49">
        <f t="shared" si="60"/>
        <v>279.2</v>
      </c>
      <c r="L52" s="45">
        <f t="shared" si="61"/>
        <v>484</v>
      </c>
      <c r="M52" s="50">
        <f t="shared" si="62"/>
        <v>963.2</v>
      </c>
      <c r="N52" s="45">
        <f t="shared" si="63"/>
        <v>27.56</v>
      </c>
      <c r="O52" s="45">
        <f t="shared" si="64"/>
        <v>220.48</v>
      </c>
      <c r="P52" s="45">
        <f t="shared" si="65"/>
        <v>766.168</v>
      </c>
      <c r="Q52" s="51">
        <f t="shared" si="66"/>
        <v>1014.208</v>
      </c>
      <c r="R52" s="45">
        <f t="shared" si="67"/>
        <v>229.6666667</v>
      </c>
      <c r="S52" s="45">
        <f t="shared" si="68"/>
        <v>76.5479</v>
      </c>
      <c r="T52" s="45">
        <f t="shared" si="69"/>
        <v>24.49716533</v>
      </c>
      <c r="U52" s="45">
        <f t="shared" si="70"/>
        <v>3.062145667</v>
      </c>
      <c r="V52" s="45">
        <f t="shared" ref="V52:W52" si="93">R52/12</f>
        <v>19.13888889</v>
      </c>
      <c r="W52" s="45">
        <f t="shared" si="93"/>
        <v>6.378991667</v>
      </c>
      <c r="X52" s="45">
        <f t="shared" si="72"/>
        <v>80.26666667</v>
      </c>
      <c r="Y52" s="45">
        <f t="shared" si="73"/>
        <v>229.6666667</v>
      </c>
      <c r="Z52" s="45">
        <f t="shared" si="74"/>
        <v>18.37333333</v>
      </c>
      <c r="AA52" s="45">
        <f t="shared" si="75"/>
        <v>2.296666667</v>
      </c>
      <c r="AB52" s="45">
        <f t="shared" si="76"/>
        <v>229.6666667</v>
      </c>
      <c r="AC52" s="45">
        <f t="shared" si="77"/>
        <v>19.13888889</v>
      </c>
      <c r="AD52" s="45">
        <f t="shared" si="78"/>
        <v>19.90444444</v>
      </c>
      <c r="AE52" s="45">
        <f t="shared" si="79"/>
        <v>2.488055556</v>
      </c>
      <c r="AF52" s="45">
        <f t="shared" si="80"/>
        <v>105.3401995</v>
      </c>
      <c r="AG52" s="45">
        <f t="shared" si="81"/>
        <v>212.8223162</v>
      </c>
      <c r="AH52" s="77">
        <f t="shared" si="82"/>
        <v>1279.255663</v>
      </c>
      <c r="AI52" s="53">
        <f t="shared" si="83"/>
        <v>6012.663663</v>
      </c>
      <c r="AJ52" s="2"/>
      <c r="AK52" s="2"/>
    </row>
    <row r="53" ht="12.75" customHeight="1">
      <c r="A53" s="1"/>
      <c r="B53" s="80" t="s">
        <v>52</v>
      </c>
      <c r="C53" s="79">
        <v>2.0</v>
      </c>
      <c r="D53" s="55" t="s">
        <v>72</v>
      </c>
      <c r="E53" s="56">
        <v>1300.0</v>
      </c>
      <c r="F53" s="45">
        <f t="shared" si="56"/>
        <v>2600</v>
      </c>
      <c r="G53" s="57"/>
      <c r="H53" s="76">
        <f t="shared" si="57"/>
        <v>440</v>
      </c>
      <c r="I53" s="47">
        <f t="shared" si="58"/>
        <v>3040</v>
      </c>
      <c r="J53" s="45">
        <f t="shared" si="59"/>
        <v>400</v>
      </c>
      <c r="K53" s="49">
        <f t="shared" si="60"/>
        <v>1236.8</v>
      </c>
      <c r="L53" s="45">
        <f t="shared" si="61"/>
        <v>968</v>
      </c>
      <c r="M53" s="50">
        <f t="shared" si="62"/>
        <v>2604.8</v>
      </c>
      <c r="N53" s="45">
        <f t="shared" si="63"/>
        <v>30.4</v>
      </c>
      <c r="O53" s="45">
        <f t="shared" si="64"/>
        <v>243.2</v>
      </c>
      <c r="P53" s="45">
        <f t="shared" si="65"/>
        <v>845.12</v>
      </c>
      <c r="Q53" s="51">
        <f t="shared" si="66"/>
        <v>1118.72</v>
      </c>
      <c r="R53" s="45">
        <f t="shared" si="67"/>
        <v>253.3333333</v>
      </c>
      <c r="S53" s="45">
        <f t="shared" si="68"/>
        <v>84.436</v>
      </c>
      <c r="T53" s="45">
        <f t="shared" si="69"/>
        <v>27.02154667</v>
      </c>
      <c r="U53" s="45">
        <f t="shared" si="70"/>
        <v>3.377693333</v>
      </c>
      <c r="V53" s="45">
        <f t="shared" ref="V53:W53" si="94">R53/12</f>
        <v>21.11111111</v>
      </c>
      <c r="W53" s="45">
        <f t="shared" si="94"/>
        <v>7.036333333</v>
      </c>
      <c r="X53" s="45">
        <f t="shared" si="72"/>
        <v>217.0666667</v>
      </c>
      <c r="Y53" s="45">
        <f t="shared" si="73"/>
        <v>253.3333333</v>
      </c>
      <c r="Z53" s="45">
        <f t="shared" si="74"/>
        <v>20.26666667</v>
      </c>
      <c r="AA53" s="45">
        <f t="shared" si="75"/>
        <v>2.533333333</v>
      </c>
      <c r="AB53" s="45">
        <f t="shared" si="76"/>
        <v>253.3333333</v>
      </c>
      <c r="AC53" s="45">
        <f t="shared" si="77"/>
        <v>21.11111111</v>
      </c>
      <c r="AD53" s="45">
        <f t="shared" si="78"/>
        <v>21.95555556</v>
      </c>
      <c r="AE53" s="45">
        <f t="shared" si="79"/>
        <v>2.744444444</v>
      </c>
      <c r="AF53" s="45">
        <f t="shared" si="80"/>
        <v>116.1952853</v>
      </c>
      <c r="AG53" s="45">
        <f t="shared" si="81"/>
        <v>234.753208</v>
      </c>
      <c r="AH53" s="77">
        <f t="shared" si="82"/>
        <v>1539.608956</v>
      </c>
      <c r="AI53" s="53">
        <f t="shared" si="83"/>
        <v>8303.128956</v>
      </c>
      <c r="AJ53" s="2"/>
      <c r="AK53" s="2"/>
    </row>
    <row r="54" ht="12.75" customHeight="1">
      <c r="A54" s="1"/>
      <c r="B54" s="80" t="s">
        <v>53</v>
      </c>
      <c r="C54" s="79">
        <v>2.0</v>
      </c>
      <c r="D54" s="55" t="s">
        <v>72</v>
      </c>
      <c r="E54" s="56">
        <v>1300.0</v>
      </c>
      <c r="F54" s="45">
        <f t="shared" si="56"/>
        <v>2600</v>
      </c>
      <c r="G54" s="57">
        <f>F54/180*40%*(23*8)</f>
        <v>1063.111111</v>
      </c>
      <c r="H54" s="76">
        <f t="shared" si="57"/>
        <v>440</v>
      </c>
      <c r="I54" s="47">
        <f t="shared" si="58"/>
        <v>4103.111111</v>
      </c>
      <c r="J54" s="45">
        <f t="shared" si="59"/>
        <v>400</v>
      </c>
      <c r="K54" s="49">
        <f t="shared" si="60"/>
        <v>1236.8</v>
      </c>
      <c r="L54" s="45">
        <f t="shared" si="61"/>
        <v>968</v>
      </c>
      <c r="M54" s="50">
        <f t="shared" si="62"/>
        <v>2604.8</v>
      </c>
      <c r="N54" s="45">
        <f t="shared" si="63"/>
        <v>41.03111111</v>
      </c>
      <c r="O54" s="45">
        <f t="shared" si="64"/>
        <v>328.2488889</v>
      </c>
      <c r="P54" s="45">
        <f t="shared" si="65"/>
        <v>1140.664889</v>
      </c>
      <c r="Q54" s="51">
        <f t="shared" si="66"/>
        <v>1509.944889</v>
      </c>
      <c r="R54" s="45">
        <f t="shared" si="67"/>
        <v>341.9259259</v>
      </c>
      <c r="S54" s="45">
        <f t="shared" si="68"/>
        <v>113.9639111</v>
      </c>
      <c r="T54" s="45">
        <f t="shared" si="69"/>
        <v>36.47118696</v>
      </c>
      <c r="U54" s="45">
        <f t="shared" si="70"/>
        <v>4.55889837</v>
      </c>
      <c r="V54" s="45">
        <f t="shared" ref="V54:W54" si="95">R54/12</f>
        <v>28.49382716</v>
      </c>
      <c r="W54" s="45">
        <f t="shared" si="95"/>
        <v>9.496992593</v>
      </c>
      <c r="X54" s="45">
        <f t="shared" si="72"/>
        <v>217.0666667</v>
      </c>
      <c r="Y54" s="45">
        <f t="shared" si="73"/>
        <v>341.9259259</v>
      </c>
      <c r="Z54" s="45">
        <f t="shared" si="74"/>
        <v>27.35407407</v>
      </c>
      <c r="AA54" s="45">
        <f t="shared" si="75"/>
        <v>3.419259259</v>
      </c>
      <c r="AB54" s="45">
        <f t="shared" si="76"/>
        <v>341.9259259</v>
      </c>
      <c r="AC54" s="45">
        <f t="shared" si="77"/>
        <v>28.49382716</v>
      </c>
      <c r="AD54" s="45">
        <f t="shared" si="78"/>
        <v>29.63358025</v>
      </c>
      <c r="AE54" s="45">
        <f t="shared" si="79"/>
        <v>3.704197531</v>
      </c>
      <c r="AF54" s="45">
        <f t="shared" si="80"/>
        <v>156.82966</v>
      </c>
      <c r="AG54" s="45">
        <f t="shared" si="81"/>
        <v>316.8481895</v>
      </c>
      <c r="AH54" s="77">
        <f t="shared" si="82"/>
        <v>2002.112048</v>
      </c>
      <c r="AI54" s="53">
        <f t="shared" si="83"/>
        <v>10219.96805</v>
      </c>
      <c r="AJ54" s="2"/>
      <c r="AK54" s="2"/>
    </row>
    <row r="55" ht="12.75" customHeight="1">
      <c r="A55" s="1"/>
      <c r="B55" s="80" t="s">
        <v>56</v>
      </c>
      <c r="C55" s="79">
        <v>2.0</v>
      </c>
      <c r="D55" s="55" t="s">
        <v>72</v>
      </c>
      <c r="E55" s="56">
        <v>1500.0</v>
      </c>
      <c r="F55" s="45">
        <f t="shared" si="56"/>
        <v>3000</v>
      </c>
      <c r="G55" s="57"/>
      <c r="H55" s="76">
        <f t="shared" si="57"/>
        <v>440</v>
      </c>
      <c r="I55" s="47">
        <f t="shared" si="58"/>
        <v>3440</v>
      </c>
      <c r="J55" s="45">
        <f t="shared" si="59"/>
        <v>400</v>
      </c>
      <c r="K55" s="49">
        <f t="shared" si="60"/>
        <v>1188.8</v>
      </c>
      <c r="L55" s="45">
        <f t="shared" si="61"/>
        <v>968</v>
      </c>
      <c r="M55" s="50">
        <f t="shared" si="62"/>
        <v>2556.8</v>
      </c>
      <c r="N55" s="45">
        <f t="shared" si="63"/>
        <v>34.4</v>
      </c>
      <c r="O55" s="45">
        <f t="shared" si="64"/>
        <v>275.2</v>
      </c>
      <c r="P55" s="45">
        <f t="shared" si="65"/>
        <v>956.32</v>
      </c>
      <c r="Q55" s="51">
        <f t="shared" si="66"/>
        <v>1265.92</v>
      </c>
      <c r="R55" s="45">
        <f t="shared" si="67"/>
        <v>286.6666667</v>
      </c>
      <c r="S55" s="45">
        <f t="shared" si="68"/>
        <v>95.546</v>
      </c>
      <c r="T55" s="45">
        <f t="shared" si="69"/>
        <v>30.57701333</v>
      </c>
      <c r="U55" s="45">
        <f t="shared" si="70"/>
        <v>3.822126667</v>
      </c>
      <c r="V55" s="45">
        <f t="shared" ref="V55:W55" si="96">R55/12</f>
        <v>23.88888889</v>
      </c>
      <c r="W55" s="45">
        <f t="shared" si="96"/>
        <v>7.962166667</v>
      </c>
      <c r="X55" s="45">
        <f t="shared" si="72"/>
        <v>213.0666667</v>
      </c>
      <c r="Y55" s="45">
        <f t="shared" si="73"/>
        <v>286.6666667</v>
      </c>
      <c r="Z55" s="45">
        <f t="shared" si="74"/>
        <v>22.93333333</v>
      </c>
      <c r="AA55" s="45">
        <f t="shared" si="75"/>
        <v>2.866666667</v>
      </c>
      <c r="AB55" s="45">
        <f t="shared" si="76"/>
        <v>286.6666667</v>
      </c>
      <c r="AC55" s="45">
        <f t="shared" si="77"/>
        <v>23.88888889</v>
      </c>
      <c r="AD55" s="45">
        <f t="shared" si="78"/>
        <v>24.84444444</v>
      </c>
      <c r="AE55" s="45">
        <f t="shared" si="79"/>
        <v>3.105555556</v>
      </c>
      <c r="AF55" s="45">
        <f t="shared" si="80"/>
        <v>131.4841387</v>
      </c>
      <c r="AG55" s="45">
        <f t="shared" si="81"/>
        <v>265.641788</v>
      </c>
      <c r="AH55" s="77">
        <f t="shared" si="82"/>
        <v>1709.627678</v>
      </c>
      <c r="AI55" s="53">
        <f t="shared" si="83"/>
        <v>8972.347678</v>
      </c>
      <c r="AJ55" s="2"/>
      <c r="AK55" s="2"/>
    </row>
    <row r="56" ht="12.75" customHeight="1">
      <c r="A56" s="1"/>
      <c r="B56" s="80" t="s">
        <v>57</v>
      </c>
      <c r="C56" s="79">
        <v>2.0</v>
      </c>
      <c r="D56" s="55" t="s">
        <v>72</v>
      </c>
      <c r="E56" s="56">
        <v>1500.0</v>
      </c>
      <c r="F56" s="45">
        <f t="shared" si="56"/>
        <v>3000</v>
      </c>
      <c r="G56" s="57">
        <f>F56/180*40%*(23*8)</f>
        <v>1226.666667</v>
      </c>
      <c r="H56" s="76">
        <f t="shared" si="57"/>
        <v>440</v>
      </c>
      <c r="I56" s="47">
        <f t="shared" si="58"/>
        <v>4666.666667</v>
      </c>
      <c r="J56" s="45">
        <f t="shared" si="59"/>
        <v>400</v>
      </c>
      <c r="K56" s="49">
        <f t="shared" si="60"/>
        <v>1188.8</v>
      </c>
      <c r="L56" s="45">
        <f t="shared" si="61"/>
        <v>968</v>
      </c>
      <c r="M56" s="50">
        <f t="shared" si="62"/>
        <v>2556.8</v>
      </c>
      <c r="N56" s="45">
        <f t="shared" si="63"/>
        <v>46.66666667</v>
      </c>
      <c r="O56" s="45">
        <f t="shared" si="64"/>
        <v>373.3333333</v>
      </c>
      <c r="P56" s="45">
        <f t="shared" si="65"/>
        <v>1297.333333</v>
      </c>
      <c r="Q56" s="51">
        <f t="shared" si="66"/>
        <v>1717.333333</v>
      </c>
      <c r="R56" s="45">
        <f t="shared" si="67"/>
        <v>388.8888889</v>
      </c>
      <c r="S56" s="45">
        <f t="shared" si="68"/>
        <v>129.6166667</v>
      </c>
      <c r="T56" s="45">
        <f t="shared" si="69"/>
        <v>41.48044444</v>
      </c>
      <c r="U56" s="45">
        <f t="shared" si="70"/>
        <v>5.185055556</v>
      </c>
      <c r="V56" s="45">
        <f t="shared" ref="V56:W56" si="97">R56/12</f>
        <v>32.40740741</v>
      </c>
      <c r="W56" s="45">
        <f t="shared" si="97"/>
        <v>10.80138889</v>
      </c>
      <c r="X56" s="45">
        <f t="shared" si="72"/>
        <v>213.0666667</v>
      </c>
      <c r="Y56" s="45">
        <f t="shared" si="73"/>
        <v>388.8888889</v>
      </c>
      <c r="Z56" s="45">
        <f t="shared" si="74"/>
        <v>31.11111111</v>
      </c>
      <c r="AA56" s="45">
        <f t="shared" si="75"/>
        <v>3.888888889</v>
      </c>
      <c r="AB56" s="45">
        <f t="shared" si="76"/>
        <v>388.8888889</v>
      </c>
      <c r="AC56" s="45">
        <f t="shared" si="77"/>
        <v>32.40740741</v>
      </c>
      <c r="AD56" s="45">
        <f t="shared" si="78"/>
        <v>33.7037037</v>
      </c>
      <c r="AE56" s="45">
        <f t="shared" si="79"/>
        <v>4.212962963</v>
      </c>
      <c r="AF56" s="45">
        <f t="shared" si="80"/>
        <v>178.3699556</v>
      </c>
      <c r="AG56" s="45">
        <f t="shared" si="81"/>
        <v>360.3667667</v>
      </c>
      <c r="AH56" s="77">
        <f t="shared" si="82"/>
        <v>2243.285093</v>
      </c>
      <c r="AI56" s="53">
        <f t="shared" si="83"/>
        <v>11184.08509</v>
      </c>
      <c r="AJ56" s="2"/>
      <c r="AK56" s="2"/>
    </row>
    <row r="57" ht="12.75" customHeight="1">
      <c r="A57" s="1"/>
      <c r="B57" s="80" t="s">
        <v>58</v>
      </c>
      <c r="C57" s="79">
        <v>1.0</v>
      </c>
      <c r="D57" s="55" t="s">
        <v>72</v>
      </c>
      <c r="E57" s="56">
        <v>1350.0</v>
      </c>
      <c r="F57" s="45">
        <f t="shared" si="56"/>
        <v>1350</v>
      </c>
      <c r="G57" s="57"/>
      <c r="H57" s="76">
        <f t="shared" si="57"/>
        <v>220</v>
      </c>
      <c r="I57" s="47">
        <f t="shared" si="58"/>
        <v>1570</v>
      </c>
      <c r="J57" s="45">
        <f t="shared" si="59"/>
        <v>200</v>
      </c>
      <c r="K57" s="49">
        <f t="shared" si="60"/>
        <v>306.2</v>
      </c>
      <c r="L57" s="45">
        <f t="shared" si="61"/>
        <v>484</v>
      </c>
      <c r="M57" s="50">
        <f t="shared" si="62"/>
        <v>990.2</v>
      </c>
      <c r="N57" s="45">
        <f t="shared" si="63"/>
        <v>15.7</v>
      </c>
      <c r="O57" s="45">
        <f t="shared" si="64"/>
        <v>125.6</v>
      </c>
      <c r="P57" s="45">
        <f t="shared" si="65"/>
        <v>436.46</v>
      </c>
      <c r="Q57" s="51">
        <f t="shared" si="66"/>
        <v>577.76</v>
      </c>
      <c r="R57" s="45">
        <f t="shared" si="67"/>
        <v>130.8333333</v>
      </c>
      <c r="S57" s="45">
        <f t="shared" si="68"/>
        <v>43.60675</v>
      </c>
      <c r="T57" s="45">
        <f t="shared" si="69"/>
        <v>13.95520667</v>
      </c>
      <c r="U57" s="45">
        <f t="shared" si="70"/>
        <v>1.744400833</v>
      </c>
      <c r="V57" s="45">
        <f t="shared" ref="V57:W57" si="98">R57/12</f>
        <v>10.90277778</v>
      </c>
      <c r="W57" s="45">
        <f t="shared" si="98"/>
        <v>3.633895833</v>
      </c>
      <c r="X57" s="45">
        <f t="shared" si="72"/>
        <v>82.51666667</v>
      </c>
      <c r="Y57" s="45">
        <f t="shared" si="73"/>
        <v>130.8333333</v>
      </c>
      <c r="Z57" s="45">
        <f t="shared" si="74"/>
        <v>10.46666667</v>
      </c>
      <c r="AA57" s="45">
        <f t="shared" si="75"/>
        <v>1.308333333</v>
      </c>
      <c r="AB57" s="45">
        <f t="shared" si="76"/>
        <v>130.8333333</v>
      </c>
      <c r="AC57" s="45">
        <f t="shared" si="77"/>
        <v>10.90277778</v>
      </c>
      <c r="AD57" s="45">
        <f t="shared" si="78"/>
        <v>11.33888889</v>
      </c>
      <c r="AE57" s="45">
        <f t="shared" si="79"/>
        <v>1.417361111</v>
      </c>
      <c r="AF57" s="45">
        <f t="shared" si="80"/>
        <v>60.00874933</v>
      </c>
      <c r="AG57" s="45">
        <f t="shared" si="81"/>
        <v>121.2376765</v>
      </c>
      <c r="AH57" s="77">
        <f t="shared" si="82"/>
        <v>765.5401514</v>
      </c>
      <c r="AI57" s="53">
        <f t="shared" si="83"/>
        <v>3903.500151</v>
      </c>
      <c r="AJ57" s="2"/>
      <c r="AK57" s="2"/>
    </row>
    <row r="58" ht="12.75" customHeight="1">
      <c r="A58" s="1"/>
      <c r="B58" s="80" t="s">
        <v>59</v>
      </c>
      <c r="C58" s="79">
        <v>1.0</v>
      </c>
      <c r="D58" s="55" t="s">
        <v>72</v>
      </c>
      <c r="E58" s="56">
        <v>1350.0</v>
      </c>
      <c r="F58" s="45">
        <f t="shared" si="56"/>
        <v>1350</v>
      </c>
      <c r="G58" s="57">
        <f>F58/180*40%*(23*8)</f>
        <v>552</v>
      </c>
      <c r="H58" s="76">
        <f t="shared" si="57"/>
        <v>220</v>
      </c>
      <c r="I58" s="47">
        <f t="shared" si="58"/>
        <v>2122</v>
      </c>
      <c r="J58" s="45">
        <f t="shared" si="59"/>
        <v>200</v>
      </c>
      <c r="K58" s="49">
        <f t="shared" si="60"/>
        <v>306.2</v>
      </c>
      <c r="L58" s="45">
        <f t="shared" si="61"/>
        <v>484</v>
      </c>
      <c r="M58" s="50">
        <f t="shared" si="62"/>
        <v>990.2</v>
      </c>
      <c r="N58" s="45">
        <f t="shared" si="63"/>
        <v>21.22</v>
      </c>
      <c r="O58" s="45">
        <f t="shared" si="64"/>
        <v>169.76</v>
      </c>
      <c r="P58" s="45">
        <f t="shared" si="65"/>
        <v>589.916</v>
      </c>
      <c r="Q58" s="51">
        <f t="shared" si="66"/>
        <v>780.896</v>
      </c>
      <c r="R58" s="45">
        <f t="shared" si="67"/>
        <v>176.8333333</v>
      </c>
      <c r="S58" s="45">
        <f t="shared" si="68"/>
        <v>58.93855</v>
      </c>
      <c r="T58" s="45">
        <f t="shared" si="69"/>
        <v>18.86175067</v>
      </c>
      <c r="U58" s="45">
        <f t="shared" si="70"/>
        <v>2.357718833</v>
      </c>
      <c r="V58" s="45">
        <f t="shared" ref="V58:W58" si="99">R58/12</f>
        <v>14.73611111</v>
      </c>
      <c r="W58" s="45">
        <f t="shared" si="99"/>
        <v>4.911545833</v>
      </c>
      <c r="X58" s="45">
        <f t="shared" si="72"/>
        <v>82.51666667</v>
      </c>
      <c r="Y58" s="45">
        <f t="shared" si="73"/>
        <v>176.8333333</v>
      </c>
      <c r="Z58" s="45">
        <f t="shared" si="74"/>
        <v>14.14666667</v>
      </c>
      <c r="AA58" s="45">
        <f t="shared" si="75"/>
        <v>1.768333333</v>
      </c>
      <c r="AB58" s="45">
        <f t="shared" si="76"/>
        <v>176.8333333</v>
      </c>
      <c r="AC58" s="45">
        <f t="shared" si="77"/>
        <v>14.73611111</v>
      </c>
      <c r="AD58" s="45">
        <f t="shared" si="78"/>
        <v>15.32555556</v>
      </c>
      <c r="AE58" s="45">
        <f t="shared" si="79"/>
        <v>1.915694444</v>
      </c>
      <c r="AF58" s="45">
        <f t="shared" si="80"/>
        <v>81.10736693</v>
      </c>
      <c r="AG58" s="45">
        <f t="shared" si="81"/>
        <v>163.8639169</v>
      </c>
      <c r="AH58" s="77">
        <f t="shared" si="82"/>
        <v>1005.685988</v>
      </c>
      <c r="AI58" s="53">
        <f t="shared" si="83"/>
        <v>4898.781988</v>
      </c>
      <c r="AJ58" s="2"/>
      <c r="AK58" s="2"/>
    </row>
    <row r="59" ht="12.75" customHeight="1">
      <c r="A59" s="1"/>
      <c r="B59" s="80" t="s">
        <v>54</v>
      </c>
      <c r="C59" s="79">
        <v>2.0</v>
      </c>
      <c r="D59" s="55" t="s">
        <v>72</v>
      </c>
      <c r="E59" s="56">
        <v>1600.0</v>
      </c>
      <c r="F59" s="45">
        <f t="shared" si="56"/>
        <v>3200</v>
      </c>
      <c r="G59" s="57"/>
      <c r="H59" s="76">
        <f t="shared" si="57"/>
        <v>440</v>
      </c>
      <c r="I59" s="47">
        <f t="shared" si="58"/>
        <v>3640</v>
      </c>
      <c r="J59" s="45">
        <f t="shared" si="59"/>
        <v>400</v>
      </c>
      <c r="K59" s="49">
        <f t="shared" si="60"/>
        <v>1164.8</v>
      </c>
      <c r="L59" s="45">
        <f t="shared" si="61"/>
        <v>968</v>
      </c>
      <c r="M59" s="50">
        <f t="shared" si="62"/>
        <v>2532.8</v>
      </c>
      <c r="N59" s="45">
        <f t="shared" si="63"/>
        <v>36.4</v>
      </c>
      <c r="O59" s="45">
        <f t="shared" si="64"/>
        <v>291.2</v>
      </c>
      <c r="P59" s="45">
        <f t="shared" si="65"/>
        <v>1011.92</v>
      </c>
      <c r="Q59" s="51">
        <f t="shared" si="66"/>
        <v>1339.52</v>
      </c>
      <c r="R59" s="45">
        <f t="shared" si="67"/>
        <v>303.3333333</v>
      </c>
      <c r="S59" s="45">
        <f t="shared" si="68"/>
        <v>101.101</v>
      </c>
      <c r="T59" s="45">
        <f t="shared" si="69"/>
        <v>32.35474667</v>
      </c>
      <c r="U59" s="45">
        <f t="shared" si="70"/>
        <v>4.044343333</v>
      </c>
      <c r="V59" s="45">
        <f t="shared" ref="V59:W59" si="100">R59/12</f>
        <v>25.27777778</v>
      </c>
      <c r="W59" s="45">
        <f t="shared" si="100"/>
        <v>8.425083333</v>
      </c>
      <c r="X59" s="45">
        <f t="shared" si="72"/>
        <v>211.0666667</v>
      </c>
      <c r="Y59" s="45">
        <f t="shared" si="73"/>
        <v>303.3333333</v>
      </c>
      <c r="Z59" s="45">
        <f t="shared" si="74"/>
        <v>24.26666667</v>
      </c>
      <c r="AA59" s="45">
        <f t="shared" si="75"/>
        <v>3.033333333</v>
      </c>
      <c r="AB59" s="45">
        <f t="shared" si="76"/>
        <v>303.3333333</v>
      </c>
      <c r="AC59" s="45">
        <f t="shared" si="77"/>
        <v>25.27777778</v>
      </c>
      <c r="AD59" s="45">
        <f t="shared" si="78"/>
        <v>26.28888889</v>
      </c>
      <c r="AE59" s="45">
        <f t="shared" si="79"/>
        <v>3.286111111</v>
      </c>
      <c r="AF59" s="45">
        <f t="shared" si="80"/>
        <v>139.1285653</v>
      </c>
      <c r="AG59" s="45">
        <f t="shared" si="81"/>
        <v>281.086078</v>
      </c>
      <c r="AH59" s="77">
        <f t="shared" si="82"/>
        <v>1794.637039</v>
      </c>
      <c r="AI59" s="53">
        <f t="shared" si="83"/>
        <v>9306.957039</v>
      </c>
      <c r="AJ59" s="2"/>
      <c r="AK59" s="2"/>
    </row>
    <row r="60" ht="12.75" customHeight="1">
      <c r="A60" s="1"/>
      <c r="B60" s="80" t="s">
        <v>55</v>
      </c>
      <c r="C60" s="79">
        <v>2.0</v>
      </c>
      <c r="D60" s="55" t="s">
        <v>72</v>
      </c>
      <c r="E60" s="56">
        <v>1600.0</v>
      </c>
      <c r="F60" s="45">
        <f t="shared" si="56"/>
        <v>3200</v>
      </c>
      <c r="G60" s="57">
        <f>F60/180*40%*(23*8)</f>
        <v>1308.444444</v>
      </c>
      <c r="H60" s="76">
        <f t="shared" si="57"/>
        <v>440</v>
      </c>
      <c r="I60" s="47">
        <f t="shared" si="58"/>
        <v>4948.444444</v>
      </c>
      <c r="J60" s="45">
        <f t="shared" si="59"/>
        <v>400</v>
      </c>
      <c r="K60" s="49">
        <f t="shared" si="60"/>
        <v>1164.8</v>
      </c>
      <c r="L60" s="45">
        <f t="shared" si="61"/>
        <v>968</v>
      </c>
      <c r="M60" s="50">
        <f t="shared" si="62"/>
        <v>2532.8</v>
      </c>
      <c r="N60" s="45">
        <f t="shared" si="63"/>
        <v>49.48444444</v>
      </c>
      <c r="O60" s="45">
        <f t="shared" si="64"/>
        <v>395.8755556</v>
      </c>
      <c r="P60" s="45">
        <f t="shared" si="65"/>
        <v>1375.667556</v>
      </c>
      <c r="Q60" s="51">
        <f t="shared" si="66"/>
        <v>1821.027556</v>
      </c>
      <c r="R60" s="45">
        <f t="shared" si="67"/>
        <v>412.3703704</v>
      </c>
      <c r="S60" s="45">
        <f t="shared" si="68"/>
        <v>137.4430444</v>
      </c>
      <c r="T60" s="45">
        <f t="shared" si="69"/>
        <v>43.98507319</v>
      </c>
      <c r="U60" s="45">
        <f t="shared" si="70"/>
        <v>5.498134148</v>
      </c>
      <c r="V60" s="45">
        <f t="shared" ref="V60:W60" si="101">R60/12</f>
        <v>34.36419753</v>
      </c>
      <c r="W60" s="45">
        <f t="shared" si="101"/>
        <v>11.45358704</v>
      </c>
      <c r="X60" s="45">
        <f t="shared" si="72"/>
        <v>211.0666667</v>
      </c>
      <c r="Y60" s="45">
        <f t="shared" si="73"/>
        <v>412.3703704</v>
      </c>
      <c r="Z60" s="45">
        <f t="shared" si="74"/>
        <v>32.98962963</v>
      </c>
      <c r="AA60" s="45">
        <f t="shared" si="75"/>
        <v>4.123703704</v>
      </c>
      <c r="AB60" s="45">
        <f t="shared" si="76"/>
        <v>412.3703704</v>
      </c>
      <c r="AC60" s="45">
        <f t="shared" si="77"/>
        <v>34.36419753</v>
      </c>
      <c r="AD60" s="45">
        <f t="shared" si="78"/>
        <v>35.73876543</v>
      </c>
      <c r="AE60" s="45">
        <f t="shared" si="79"/>
        <v>4.467345679</v>
      </c>
      <c r="AF60" s="45">
        <f t="shared" si="80"/>
        <v>189.1401033</v>
      </c>
      <c r="AG60" s="45">
        <f t="shared" si="81"/>
        <v>382.1260552</v>
      </c>
      <c r="AH60" s="77">
        <f t="shared" si="82"/>
        <v>2363.871615</v>
      </c>
      <c r="AI60" s="53">
        <f t="shared" si="83"/>
        <v>11666.14361</v>
      </c>
      <c r="AJ60" s="2"/>
      <c r="AK60" s="2"/>
    </row>
    <row r="61" ht="12.75" customHeight="1">
      <c r="A61" s="1"/>
      <c r="B61" s="80" t="s">
        <v>60</v>
      </c>
      <c r="C61" s="79">
        <v>1.0</v>
      </c>
      <c r="D61" s="55" t="s">
        <v>72</v>
      </c>
      <c r="E61" s="56">
        <v>2200.0</v>
      </c>
      <c r="F61" s="45">
        <f t="shared" si="56"/>
        <v>2200</v>
      </c>
      <c r="G61" s="57"/>
      <c r="H61" s="76">
        <f t="shared" si="57"/>
        <v>220</v>
      </c>
      <c r="I61" s="47">
        <f t="shared" si="58"/>
        <v>2420</v>
      </c>
      <c r="J61" s="45">
        <f t="shared" si="59"/>
        <v>200</v>
      </c>
      <c r="K61" s="49">
        <f t="shared" si="60"/>
        <v>255.2</v>
      </c>
      <c r="L61" s="45">
        <f t="shared" si="61"/>
        <v>484</v>
      </c>
      <c r="M61" s="50">
        <f t="shared" si="62"/>
        <v>939.2</v>
      </c>
      <c r="N61" s="45">
        <f t="shared" si="63"/>
        <v>24.2</v>
      </c>
      <c r="O61" s="45">
        <f t="shared" si="64"/>
        <v>193.6</v>
      </c>
      <c r="P61" s="45">
        <f t="shared" si="65"/>
        <v>672.76</v>
      </c>
      <c r="Q61" s="51">
        <f t="shared" si="66"/>
        <v>890.56</v>
      </c>
      <c r="R61" s="45">
        <f t="shared" si="67"/>
        <v>201.6666667</v>
      </c>
      <c r="S61" s="45">
        <f t="shared" si="68"/>
        <v>67.2155</v>
      </c>
      <c r="T61" s="45">
        <f t="shared" si="69"/>
        <v>21.51057333</v>
      </c>
      <c r="U61" s="45">
        <f t="shared" si="70"/>
        <v>2.688821667</v>
      </c>
      <c r="V61" s="45">
        <f t="shared" ref="V61:W61" si="102">R61/12</f>
        <v>16.80555556</v>
      </c>
      <c r="W61" s="45">
        <f t="shared" si="102"/>
        <v>5.601291667</v>
      </c>
      <c r="X61" s="45">
        <f t="shared" si="72"/>
        <v>78.26666667</v>
      </c>
      <c r="Y61" s="45">
        <f t="shared" si="73"/>
        <v>201.6666667</v>
      </c>
      <c r="Z61" s="45">
        <f t="shared" si="74"/>
        <v>16.13333333</v>
      </c>
      <c r="AA61" s="45">
        <f t="shared" si="75"/>
        <v>2.016666667</v>
      </c>
      <c r="AB61" s="45">
        <f t="shared" si="76"/>
        <v>201.6666667</v>
      </c>
      <c r="AC61" s="45">
        <f t="shared" si="77"/>
        <v>16.80555556</v>
      </c>
      <c r="AD61" s="45">
        <f t="shared" si="78"/>
        <v>17.47777778</v>
      </c>
      <c r="AE61" s="45">
        <f t="shared" si="79"/>
        <v>2.184722222</v>
      </c>
      <c r="AF61" s="45">
        <f t="shared" si="80"/>
        <v>92.49756267</v>
      </c>
      <c r="AG61" s="45">
        <f t="shared" si="81"/>
        <v>186.875909</v>
      </c>
      <c r="AH61" s="77">
        <f t="shared" si="82"/>
        <v>1131.079936</v>
      </c>
      <c r="AI61" s="53">
        <f t="shared" si="83"/>
        <v>5380.839936</v>
      </c>
      <c r="AJ61" s="2"/>
      <c r="AK61" s="2"/>
    </row>
    <row r="62" ht="12.75" customHeight="1">
      <c r="A62" s="1"/>
      <c r="B62" s="80" t="s">
        <v>61</v>
      </c>
      <c r="C62" s="79">
        <v>1.0</v>
      </c>
      <c r="D62" s="55" t="s">
        <v>72</v>
      </c>
      <c r="E62" s="56">
        <v>2200.0</v>
      </c>
      <c r="F62" s="45">
        <f t="shared" si="56"/>
        <v>2200</v>
      </c>
      <c r="G62" s="57">
        <f>F62/180*40%*(23*8)</f>
        <v>899.5555556</v>
      </c>
      <c r="H62" s="76">
        <f t="shared" si="57"/>
        <v>220</v>
      </c>
      <c r="I62" s="47">
        <f t="shared" si="58"/>
        <v>3319.555556</v>
      </c>
      <c r="J62" s="45">
        <f t="shared" si="59"/>
        <v>200</v>
      </c>
      <c r="K62" s="49">
        <f t="shared" si="60"/>
        <v>255.2</v>
      </c>
      <c r="L62" s="45">
        <f t="shared" si="61"/>
        <v>484</v>
      </c>
      <c r="M62" s="50">
        <f t="shared" si="62"/>
        <v>939.2</v>
      </c>
      <c r="N62" s="45">
        <f t="shared" si="63"/>
        <v>33.19555556</v>
      </c>
      <c r="O62" s="45">
        <f t="shared" si="64"/>
        <v>265.5644444</v>
      </c>
      <c r="P62" s="45">
        <f t="shared" si="65"/>
        <v>922.8364444</v>
      </c>
      <c r="Q62" s="51">
        <f t="shared" si="66"/>
        <v>1221.596444</v>
      </c>
      <c r="R62" s="45">
        <f t="shared" si="67"/>
        <v>276.6296296</v>
      </c>
      <c r="S62" s="45">
        <f t="shared" si="68"/>
        <v>92.20065556</v>
      </c>
      <c r="T62" s="45">
        <f t="shared" si="69"/>
        <v>29.50642281</v>
      </c>
      <c r="U62" s="45">
        <f t="shared" si="70"/>
        <v>3.688302852</v>
      </c>
      <c r="V62" s="45">
        <f t="shared" ref="V62:W62" si="103">R62/12</f>
        <v>23.05246914</v>
      </c>
      <c r="W62" s="45">
        <f t="shared" si="103"/>
        <v>7.683387963</v>
      </c>
      <c r="X62" s="45">
        <f t="shared" si="72"/>
        <v>78.26666667</v>
      </c>
      <c r="Y62" s="45">
        <f t="shared" si="73"/>
        <v>276.6296296</v>
      </c>
      <c r="Z62" s="45">
        <f t="shared" si="74"/>
        <v>22.13037037</v>
      </c>
      <c r="AA62" s="45">
        <f t="shared" si="75"/>
        <v>2.766296296</v>
      </c>
      <c r="AB62" s="45">
        <f t="shared" si="76"/>
        <v>276.6296296</v>
      </c>
      <c r="AC62" s="45">
        <f t="shared" si="77"/>
        <v>23.05246914</v>
      </c>
      <c r="AD62" s="45">
        <f t="shared" si="78"/>
        <v>23.9745679</v>
      </c>
      <c r="AE62" s="45">
        <f t="shared" si="79"/>
        <v>2.996820988</v>
      </c>
      <c r="AF62" s="45">
        <f t="shared" si="80"/>
        <v>126.8804951</v>
      </c>
      <c r="AG62" s="45">
        <f t="shared" si="81"/>
        <v>256.3408934</v>
      </c>
      <c r="AH62" s="77">
        <f t="shared" si="82"/>
        <v>1522.428707</v>
      </c>
      <c r="AI62" s="53">
        <f t="shared" si="83"/>
        <v>7002.780707</v>
      </c>
      <c r="AJ62" s="2"/>
      <c r="AK62" s="2"/>
    </row>
    <row r="63" ht="12.75" customHeight="1">
      <c r="A63" s="1"/>
      <c r="B63" s="80" t="s">
        <v>48</v>
      </c>
      <c r="C63" s="79">
        <v>1.0</v>
      </c>
      <c r="D63" s="55" t="s">
        <v>72</v>
      </c>
      <c r="E63" s="56">
        <v>3800.0</v>
      </c>
      <c r="F63" s="45">
        <f t="shared" si="56"/>
        <v>3800</v>
      </c>
      <c r="G63" s="57"/>
      <c r="H63" s="76">
        <f t="shared" si="57"/>
        <v>220</v>
      </c>
      <c r="I63" s="47">
        <f t="shared" si="58"/>
        <v>4020</v>
      </c>
      <c r="J63" s="45">
        <f t="shared" si="59"/>
        <v>200</v>
      </c>
      <c r="K63" s="49">
        <f t="shared" si="60"/>
        <v>159.2</v>
      </c>
      <c r="L63" s="45">
        <f t="shared" si="61"/>
        <v>484</v>
      </c>
      <c r="M63" s="50">
        <f t="shared" si="62"/>
        <v>843.2</v>
      </c>
      <c r="N63" s="45">
        <f t="shared" si="63"/>
        <v>40.2</v>
      </c>
      <c r="O63" s="45">
        <f t="shared" si="64"/>
        <v>321.6</v>
      </c>
      <c r="P63" s="45">
        <f t="shared" si="65"/>
        <v>1117.56</v>
      </c>
      <c r="Q63" s="51">
        <f t="shared" si="66"/>
        <v>1479.36</v>
      </c>
      <c r="R63" s="45">
        <f t="shared" si="67"/>
        <v>335</v>
      </c>
      <c r="S63" s="45">
        <f t="shared" si="68"/>
        <v>111.6555</v>
      </c>
      <c r="T63" s="45">
        <f t="shared" si="69"/>
        <v>35.73244</v>
      </c>
      <c r="U63" s="45">
        <f t="shared" si="70"/>
        <v>4.466555</v>
      </c>
      <c r="V63" s="45">
        <f t="shared" ref="V63:W63" si="104">R63/12</f>
        <v>27.91666667</v>
      </c>
      <c r="W63" s="45">
        <f t="shared" si="104"/>
        <v>9.304625</v>
      </c>
      <c r="X63" s="45">
        <f t="shared" si="72"/>
        <v>70.26666667</v>
      </c>
      <c r="Y63" s="45">
        <f t="shared" si="73"/>
        <v>335</v>
      </c>
      <c r="Z63" s="45">
        <f t="shared" si="74"/>
        <v>26.8</v>
      </c>
      <c r="AA63" s="45">
        <f t="shared" si="75"/>
        <v>3.35</v>
      </c>
      <c r="AB63" s="45">
        <f t="shared" si="76"/>
        <v>335</v>
      </c>
      <c r="AC63" s="45">
        <f t="shared" si="77"/>
        <v>27.91666667</v>
      </c>
      <c r="AD63" s="45">
        <f t="shared" si="78"/>
        <v>29.03333333</v>
      </c>
      <c r="AE63" s="45">
        <f t="shared" si="79"/>
        <v>3.629166667</v>
      </c>
      <c r="AF63" s="45">
        <f t="shared" si="80"/>
        <v>153.652976</v>
      </c>
      <c r="AG63" s="45">
        <f t="shared" si="81"/>
        <v>310.430229</v>
      </c>
      <c r="AH63" s="77">
        <f t="shared" si="82"/>
        <v>1819.154825</v>
      </c>
      <c r="AI63" s="53">
        <f t="shared" si="83"/>
        <v>8161.714825</v>
      </c>
      <c r="AJ63" s="2"/>
      <c r="AK63" s="2"/>
    </row>
    <row r="64" ht="12.75" customHeight="1">
      <c r="A64" s="1"/>
      <c r="B64" s="80" t="s">
        <v>49</v>
      </c>
      <c r="C64" s="79">
        <v>1.0</v>
      </c>
      <c r="D64" s="55" t="s">
        <v>72</v>
      </c>
      <c r="E64" s="56">
        <v>3800.0</v>
      </c>
      <c r="F64" s="45">
        <f t="shared" si="56"/>
        <v>3800</v>
      </c>
      <c r="G64" s="57">
        <f>F64/180*40%*(23*8)</f>
        <v>1553.777778</v>
      </c>
      <c r="H64" s="76">
        <f t="shared" si="57"/>
        <v>220</v>
      </c>
      <c r="I64" s="47">
        <f t="shared" si="58"/>
        <v>5573.777778</v>
      </c>
      <c r="J64" s="45">
        <f t="shared" si="59"/>
        <v>200</v>
      </c>
      <c r="K64" s="49">
        <f t="shared" si="60"/>
        <v>159.2</v>
      </c>
      <c r="L64" s="45">
        <f t="shared" si="61"/>
        <v>484</v>
      </c>
      <c r="M64" s="50">
        <f t="shared" si="62"/>
        <v>843.2</v>
      </c>
      <c r="N64" s="45">
        <f t="shared" si="63"/>
        <v>55.73777778</v>
      </c>
      <c r="O64" s="45">
        <f t="shared" si="64"/>
        <v>445.9022222</v>
      </c>
      <c r="P64" s="45">
        <f t="shared" si="65"/>
        <v>1549.510222</v>
      </c>
      <c r="Q64" s="51">
        <f t="shared" si="66"/>
        <v>2051.150222</v>
      </c>
      <c r="R64" s="45">
        <f t="shared" si="67"/>
        <v>464.4814815</v>
      </c>
      <c r="S64" s="45">
        <f t="shared" si="68"/>
        <v>154.8116778</v>
      </c>
      <c r="T64" s="45">
        <f t="shared" si="69"/>
        <v>49.54345274</v>
      </c>
      <c r="U64" s="45">
        <f t="shared" si="70"/>
        <v>6.192931593</v>
      </c>
      <c r="V64" s="45">
        <f t="shared" ref="V64:W64" si="105">R64/12</f>
        <v>38.70679012</v>
      </c>
      <c r="W64" s="45">
        <f t="shared" si="105"/>
        <v>12.90097315</v>
      </c>
      <c r="X64" s="45">
        <f t="shared" si="72"/>
        <v>70.26666667</v>
      </c>
      <c r="Y64" s="45">
        <f t="shared" si="73"/>
        <v>464.4814815</v>
      </c>
      <c r="Z64" s="45">
        <f t="shared" si="74"/>
        <v>37.15851852</v>
      </c>
      <c r="AA64" s="45">
        <f t="shared" si="75"/>
        <v>4.644814815</v>
      </c>
      <c r="AB64" s="45">
        <f t="shared" si="76"/>
        <v>464.4814815</v>
      </c>
      <c r="AC64" s="45">
        <f t="shared" si="77"/>
        <v>38.70679012</v>
      </c>
      <c r="AD64" s="45">
        <f t="shared" si="78"/>
        <v>40.25506173</v>
      </c>
      <c r="AE64" s="45">
        <f t="shared" si="79"/>
        <v>5.031882716</v>
      </c>
      <c r="AF64" s="45">
        <f t="shared" si="80"/>
        <v>213.0416774</v>
      </c>
      <c r="AG64" s="45">
        <f t="shared" si="81"/>
        <v>430.415202</v>
      </c>
      <c r="AH64" s="77">
        <f t="shared" si="82"/>
        <v>2495.120884</v>
      </c>
      <c r="AI64" s="53">
        <f t="shared" si="83"/>
        <v>10963.24888</v>
      </c>
      <c r="AJ64" s="2"/>
      <c r="AK64" s="2"/>
    </row>
    <row r="65" ht="12.75" customHeight="1">
      <c r="A65" s="1"/>
      <c r="B65" s="80" t="s">
        <v>62</v>
      </c>
      <c r="C65" s="79">
        <v>1.0</v>
      </c>
      <c r="D65" s="55" t="s">
        <v>72</v>
      </c>
      <c r="E65" s="56">
        <v>1350.0</v>
      </c>
      <c r="F65" s="45">
        <f t="shared" si="56"/>
        <v>1350</v>
      </c>
      <c r="G65" s="57"/>
      <c r="H65" s="76">
        <f t="shared" si="57"/>
        <v>220</v>
      </c>
      <c r="I65" s="47">
        <f t="shared" si="58"/>
        <v>1570</v>
      </c>
      <c r="J65" s="45">
        <f t="shared" si="59"/>
        <v>200</v>
      </c>
      <c r="K65" s="49">
        <f t="shared" si="60"/>
        <v>306.2</v>
      </c>
      <c r="L65" s="45">
        <f t="shared" si="61"/>
        <v>484</v>
      </c>
      <c r="M65" s="50">
        <f t="shared" si="62"/>
        <v>990.2</v>
      </c>
      <c r="N65" s="45">
        <f t="shared" si="63"/>
        <v>15.7</v>
      </c>
      <c r="O65" s="45">
        <f t="shared" si="64"/>
        <v>125.6</v>
      </c>
      <c r="P65" s="45">
        <f t="shared" si="65"/>
        <v>436.46</v>
      </c>
      <c r="Q65" s="51">
        <f t="shared" si="66"/>
        <v>577.76</v>
      </c>
      <c r="R65" s="45">
        <f t="shared" si="67"/>
        <v>130.8333333</v>
      </c>
      <c r="S65" s="45">
        <f t="shared" si="68"/>
        <v>43.60675</v>
      </c>
      <c r="T65" s="45">
        <f t="shared" si="69"/>
        <v>13.95520667</v>
      </c>
      <c r="U65" s="45">
        <f t="shared" si="70"/>
        <v>1.744400833</v>
      </c>
      <c r="V65" s="45">
        <f t="shared" ref="V65:W65" si="106">R65/12</f>
        <v>10.90277778</v>
      </c>
      <c r="W65" s="45">
        <f t="shared" si="106"/>
        <v>3.633895833</v>
      </c>
      <c r="X65" s="45">
        <f t="shared" si="72"/>
        <v>82.51666667</v>
      </c>
      <c r="Y65" s="45">
        <f t="shared" si="73"/>
        <v>130.8333333</v>
      </c>
      <c r="Z65" s="45">
        <f t="shared" si="74"/>
        <v>10.46666667</v>
      </c>
      <c r="AA65" s="45">
        <f t="shared" si="75"/>
        <v>1.308333333</v>
      </c>
      <c r="AB65" s="45">
        <f t="shared" si="76"/>
        <v>130.8333333</v>
      </c>
      <c r="AC65" s="45">
        <f t="shared" si="77"/>
        <v>10.90277778</v>
      </c>
      <c r="AD65" s="45">
        <f t="shared" si="78"/>
        <v>11.33888889</v>
      </c>
      <c r="AE65" s="45">
        <f t="shared" si="79"/>
        <v>1.417361111</v>
      </c>
      <c r="AF65" s="45">
        <f t="shared" si="80"/>
        <v>60.00874933</v>
      </c>
      <c r="AG65" s="45">
        <f t="shared" si="81"/>
        <v>121.2376765</v>
      </c>
      <c r="AH65" s="77">
        <f t="shared" si="82"/>
        <v>765.5401514</v>
      </c>
      <c r="AI65" s="53">
        <f t="shared" si="83"/>
        <v>3903.500151</v>
      </c>
      <c r="AJ65" s="2"/>
      <c r="AK65" s="2"/>
    </row>
    <row r="66" ht="12.75" customHeight="1">
      <c r="A66" s="1"/>
      <c r="B66" s="80" t="s">
        <v>63</v>
      </c>
      <c r="C66" s="79">
        <v>1.0</v>
      </c>
      <c r="D66" s="55" t="s">
        <v>72</v>
      </c>
      <c r="E66" s="56">
        <v>1350.0</v>
      </c>
      <c r="F66" s="45">
        <f t="shared" si="56"/>
        <v>1350</v>
      </c>
      <c r="G66" s="57">
        <f>F66/180*40%*(23*8)</f>
        <v>552</v>
      </c>
      <c r="H66" s="76">
        <f t="shared" si="57"/>
        <v>220</v>
      </c>
      <c r="I66" s="47">
        <f t="shared" si="58"/>
        <v>2122</v>
      </c>
      <c r="J66" s="45">
        <f t="shared" si="59"/>
        <v>200</v>
      </c>
      <c r="K66" s="49">
        <f t="shared" si="60"/>
        <v>306.2</v>
      </c>
      <c r="L66" s="45">
        <f t="shared" si="61"/>
        <v>484</v>
      </c>
      <c r="M66" s="50">
        <f t="shared" si="62"/>
        <v>990.2</v>
      </c>
      <c r="N66" s="45">
        <f t="shared" si="63"/>
        <v>21.22</v>
      </c>
      <c r="O66" s="45">
        <f t="shared" si="64"/>
        <v>169.76</v>
      </c>
      <c r="P66" s="45">
        <f t="shared" si="65"/>
        <v>589.916</v>
      </c>
      <c r="Q66" s="51">
        <f t="shared" si="66"/>
        <v>780.896</v>
      </c>
      <c r="R66" s="45">
        <f t="shared" si="67"/>
        <v>176.8333333</v>
      </c>
      <c r="S66" s="45">
        <f t="shared" si="68"/>
        <v>58.93855</v>
      </c>
      <c r="T66" s="45">
        <f t="shared" si="69"/>
        <v>18.86175067</v>
      </c>
      <c r="U66" s="45">
        <f t="shared" si="70"/>
        <v>2.357718833</v>
      </c>
      <c r="V66" s="45">
        <f t="shared" ref="V66:W66" si="107">R66/12</f>
        <v>14.73611111</v>
      </c>
      <c r="W66" s="45">
        <f t="shared" si="107"/>
        <v>4.911545833</v>
      </c>
      <c r="X66" s="45">
        <f t="shared" si="72"/>
        <v>82.51666667</v>
      </c>
      <c r="Y66" s="45">
        <f t="shared" si="73"/>
        <v>176.8333333</v>
      </c>
      <c r="Z66" s="45">
        <f t="shared" si="74"/>
        <v>14.14666667</v>
      </c>
      <c r="AA66" s="45">
        <f t="shared" si="75"/>
        <v>1.768333333</v>
      </c>
      <c r="AB66" s="45">
        <f t="shared" si="76"/>
        <v>176.8333333</v>
      </c>
      <c r="AC66" s="45">
        <f t="shared" si="77"/>
        <v>14.73611111</v>
      </c>
      <c r="AD66" s="45">
        <f t="shared" si="78"/>
        <v>15.32555556</v>
      </c>
      <c r="AE66" s="45">
        <f t="shared" si="79"/>
        <v>1.915694444</v>
      </c>
      <c r="AF66" s="45">
        <f t="shared" si="80"/>
        <v>81.10736693</v>
      </c>
      <c r="AG66" s="45">
        <f t="shared" si="81"/>
        <v>163.8639169</v>
      </c>
      <c r="AH66" s="77">
        <f t="shared" si="82"/>
        <v>1005.685988</v>
      </c>
      <c r="AI66" s="53">
        <f t="shared" si="83"/>
        <v>4898.781988</v>
      </c>
      <c r="AJ66" s="2"/>
      <c r="AK66" s="2"/>
    </row>
    <row r="67" ht="12.75" customHeight="1">
      <c r="A67" s="1"/>
      <c r="B67" s="80" t="s">
        <v>64</v>
      </c>
      <c r="C67" s="79">
        <v>1.0</v>
      </c>
      <c r="D67" s="55" t="s">
        <v>41</v>
      </c>
      <c r="E67" s="56">
        <v>2500.0</v>
      </c>
      <c r="F67" s="45">
        <f t="shared" si="56"/>
        <v>2500</v>
      </c>
      <c r="G67" s="57"/>
      <c r="H67" s="76">
        <f t="shared" si="57"/>
        <v>220</v>
      </c>
      <c r="I67" s="47">
        <f t="shared" si="58"/>
        <v>2720</v>
      </c>
      <c r="J67" s="45">
        <f t="shared" si="59"/>
        <v>200</v>
      </c>
      <c r="K67" s="49">
        <f t="shared" si="60"/>
        <v>237.2</v>
      </c>
      <c r="L67" s="45">
        <f t="shared" si="61"/>
        <v>484</v>
      </c>
      <c r="M67" s="50">
        <f t="shared" si="62"/>
        <v>921.2</v>
      </c>
      <c r="N67" s="45">
        <f t="shared" si="63"/>
        <v>27.2</v>
      </c>
      <c r="O67" s="45">
        <f t="shared" si="64"/>
        <v>217.6</v>
      </c>
      <c r="P67" s="45">
        <f t="shared" si="65"/>
        <v>756.16</v>
      </c>
      <c r="Q67" s="51">
        <f t="shared" si="66"/>
        <v>1000.96</v>
      </c>
      <c r="R67" s="45">
        <f t="shared" si="67"/>
        <v>226.6666667</v>
      </c>
      <c r="S67" s="45">
        <f t="shared" si="68"/>
        <v>75.548</v>
      </c>
      <c r="T67" s="45">
        <f t="shared" si="69"/>
        <v>24.17717333</v>
      </c>
      <c r="U67" s="45">
        <f t="shared" si="70"/>
        <v>3.022146667</v>
      </c>
      <c r="V67" s="45">
        <f t="shared" ref="V67:W67" si="108">R67/12</f>
        <v>18.88888889</v>
      </c>
      <c r="W67" s="45">
        <f t="shared" si="108"/>
        <v>6.295666667</v>
      </c>
      <c r="X67" s="45">
        <f t="shared" si="72"/>
        <v>76.76666667</v>
      </c>
      <c r="Y67" s="45">
        <f t="shared" si="73"/>
        <v>226.6666667</v>
      </c>
      <c r="Z67" s="45">
        <f t="shared" si="74"/>
        <v>18.13333333</v>
      </c>
      <c r="AA67" s="45">
        <f t="shared" si="75"/>
        <v>2.266666667</v>
      </c>
      <c r="AB67" s="45">
        <f t="shared" si="76"/>
        <v>226.6666667</v>
      </c>
      <c r="AC67" s="45">
        <f t="shared" si="77"/>
        <v>18.88888889</v>
      </c>
      <c r="AD67" s="45">
        <f t="shared" si="78"/>
        <v>19.64444444</v>
      </c>
      <c r="AE67" s="45">
        <f t="shared" si="79"/>
        <v>2.455555556</v>
      </c>
      <c r="AF67" s="45">
        <f t="shared" si="80"/>
        <v>103.9642027</v>
      </c>
      <c r="AG67" s="45">
        <f t="shared" si="81"/>
        <v>210.042344</v>
      </c>
      <c r="AH67" s="77">
        <f t="shared" si="82"/>
        <v>1260.093978</v>
      </c>
      <c r="AI67" s="53">
        <f t="shared" si="83"/>
        <v>5902.253978</v>
      </c>
      <c r="AJ67" s="2"/>
      <c r="AK67" s="2"/>
    </row>
    <row r="68" ht="12.75" customHeight="1">
      <c r="A68" s="1"/>
      <c r="B68" s="59" t="s">
        <v>66</v>
      </c>
      <c r="C68" s="60">
        <f>SUM(C41:C67)</f>
        <v>42</v>
      </c>
      <c r="D68" s="61"/>
      <c r="E68" s="62">
        <f t="shared" ref="E68:R68" si="109">SUM(E41:E67)</f>
        <v>69400</v>
      </c>
      <c r="F68" s="62">
        <f t="shared" si="109"/>
        <v>105150</v>
      </c>
      <c r="G68" s="62">
        <f t="shared" si="109"/>
        <v>18256.88889</v>
      </c>
      <c r="H68" s="62">
        <f t="shared" si="109"/>
        <v>9240</v>
      </c>
      <c r="I68" s="62">
        <f t="shared" si="109"/>
        <v>132646.8889</v>
      </c>
      <c r="J68" s="63">
        <f t="shared" si="109"/>
        <v>8400</v>
      </c>
      <c r="K68" s="63">
        <f t="shared" si="109"/>
        <v>19885.8</v>
      </c>
      <c r="L68" s="63">
        <f t="shared" si="109"/>
        <v>20328</v>
      </c>
      <c r="M68" s="64">
        <f t="shared" si="109"/>
        <v>48613.8</v>
      </c>
      <c r="N68" s="65">
        <f t="shared" si="109"/>
        <v>1326.468889</v>
      </c>
      <c r="O68" s="65">
        <f t="shared" si="109"/>
        <v>10611.75111</v>
      </c>
      <c r="P68" s="65">
        <f t="shared" si="109"/>
        <v>36875.83511</v>
      </c>
      <c r="Q68" s="66">
        <f t="shared" si="109"/>
        <v>48814.05511</v>
      </c>
      <c r="R68" s="67">
        <f t="shared" si="109"/>
        <v>11053.90741</v>
      </c>
      <c r="S68" s="67">
        <f t="shared" si="68"/>
        <v>3684.267339</v>
      </c>
      <c r="T68" s="67">
        <f t="shared" si="69"/>
        <v>1179.05398</v>
      </c>
      <c r="U68" s="67">
        <f t="shared" si="70"/>
        <v>147.3817475</v>
      </c>
      <c r="V68" s="67">
        <f t="shared" ref="V68:W68" si="110">R68/12</f>
        <v>921.1589506</v>
      </c>
      <c r="W68" s="67">
        <f t="shared" si="110"/>
        <v>307.0222782</v>
      </c>
      <c r="X68" s="67">
        <f t="shared" ref="X68:AI68" si="111">SUM(X41:X67)</f>
        <v>4051.15</v>
      </c>
      <c r="Y68" s="67">
        <f t="shared" si="111"/>
        <v>11053.90741</v>
      </c>
      <c r="Z68" s="67">
        <f t="shared" si="111"/>
        <v>884.3125926</v>
      </c>
      <c r="AA68" s="67">
        <f t="shared" si="111"/>
        <v>110.5390741</v>
      </c>
      <c r="AB68" s="67">
        <f t="shared" si="111"/>
        <v>11053.90741</v>
      </c>
      <c r="AC68" s="67">
        <f t="shared" si="111"/>
        <v>921.1589506</v>
      </c>
      <c r="AD68" s="67">
        <f t="shared" si="111"/>
        <v>958.0053086</v>
      </c>
      <c r="AE68" s="67">
        <f t="shared" si="111"/>
        <v>119.7506636</v>
      </c>
      <c r="AF68" s="67">
        <f t="shared" si="111"/>
        <v>5070.047073</v>
      </c>
      <c r="AG68" s="67">
        <f t="shared" si="111"/>
        <v>10243.1851</v>
      </c>
      <c r="AH68" s="67">
        <f t="shared" si="111"/>
        <v>61758.75528</v>
      </c>
      <c r="AI68" s="68">
        <f t="shared" si="111"/>
        <v>291833.4993</v>
      </c>
      <c r="AJ68" s="2"/>
      <c r="AK68" s="2"/>
    </row>
    <row r="69" ht="12.75" customHeight="1">
      <c r="A69" s="1"/>
      <c r="B69" s="2"/>
      <c r="C69" s="2"/>
      <c r="D69" s="2"/>
      <c r="E69" s="2"/>
      <c r="F69" s="2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ht="12.75" customHeight="1">
      <c r="A70" s="1"/>
      <c r="B70" s="2"/>
      <c r="C70" s="2"/>
      <c r="D70" s="2"/>
      <c r="E70" s="2"/>
      <c r="F70" s="2"/>
      <c r="G70" s="3"/>
      <c r="H70" s="3"/>
      <c r="I70" s="3"/>
      <c r="J70" s="2"/>
      <c r="K70" s="2"/>
      <c r="L70" s="81">
        <f>L68+L32</f>
        <v>61468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ht="12.75" customHeight="1">
      <c r="A71" s="1"/>
      <c r="B71" s="2"/>
      <c r="C71" s="2"/>
      <c r="D71" s="2"/>
      <c r="E71" s="2"/>
      <c r="F71" s="2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ht="12.75" customHeight="1">
      <c r="A72" s="1"/>
      <c r="B72" s="2"/>
      <c r="C72" s="2"/>
      <c r="D72" s="2"/>
      <c r="E72" s="2"/>
      <c r="F72" s="2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2.75" customHeight="1">
      <c r="A73" s="1"/>
      <c r="B73" s="2"/>
      <c r="C73" s="2"/>
      <c r="D73" s="2"/>
      <c r="E73" s="2"/>
      <c r="F73" s="2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2.75" customHeight="1">
      <c r="A74" s="1"/>
      <c r="B74" s="2"/>
      <c r="C74" s="2"/>
      <c r="D74" s="2"/>
      <c r="E74" s="2"/>
      <c r="F74" s="2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2.75" customHeight="1">
      <c r="A75" s="1"/>
      <c r="B75" s="2"/>
      <c r="C75" s="2"/>
      <c r="D75" s="2"/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2.75" customHeight="1">
      <c r="A76" s="1"/>
      <c r="B76" s="2"/>
      <c r="C76" s="2"/>
      <c r="D76" s="2"/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2.75" customHeight="1">
      <c r="A77" s="1"/>
      <c r="B77" s="2"/>
      <c r="C77" s="2"/>
      <c r="D77" s="2"/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2.75" customHeight="1">
      <c r="A78" s="1"/>
      <c r="B78" s="2"/>
      <c r="C78" s="2"/>
      <c r="D78" s="2"/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2.75" customHeight="1">
      <c r="A79" s="1"/>
      <c r="B79" s="2"/>
      <c r="C79" s="2"/>
      <c r="D79" s="2"/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2.75" customHeight="1">
      <c r="A80" s="1"/>
      <c r="B80" s="2"/>
      <c r="C80" s="2"/>
      <c r="D80" s="2"/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2.75" customHeight="1">
      <c r="A81" s="1"/>
      <c r="B81" s="2"/>
      <c r="C81" s="2"/>
      <c r="D81" s="2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2.75" customHeight="1">
      <c r="A82" s="1"/>
      <c r="B82" s="2"/>
      <c r="C82" s="2"/>
      <c r="D82" s="2"/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2.75" customHeight="1">
      <c r="A83" s="1"/>
      <c r="B83" s="2"/>
      <c r="C83" s="2"/>
      <c r="D83" s="2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2.75" customHeight="1">
      <c r="A84" s="1"/>
      <c r="B84" s="2"/>
      <c r="C84" s="2"/>
      <c r="D84" s="2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2.75" customHeight="1">
      <c r="A85" s="1"/>
      <c r="B85" s="2"/>
      <c r="C85" s="2"/>
      <c r="D85" s="2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2.75" customHeight="1">
      <c r="A86" s="1"/>
      <c r="B86" s="2"/>
      <c r="C86" s="2"/>
      <c r="D86" s="2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2.75" customHeight="1">
      <c r="A87" s="1"/>
      <c r="B87" s="2"/>
      <c r="C87" s="2"/>
      <c r="D87" s="2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2.75" customHeight="1">
      <c r="A88" s="1"/>
      <c r="B88" s="2"/>
      <c r="C88" s="2"/>
      <c r="D88" s="2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2.75" customHeight="1">
      <c r="A89" s="1"/>
      <c r="B89" s="2"/>
      <c r="C89" s="2"/>
      <c r="D89" s="2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2.75" customHeight="1">
      <c r="A90" s="1"/>
      <c r="B90" s="2"/>
      <c r="C90" s="2"/>
      <c r="D90" s="2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2.75" customHeight="1">
      <c r="A91" s="1"/>
      <c r="B91" s="2"/>
      <c r="C91" s="2"/>
      <c r="D91" s="2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2.75" customHeight="1">
      <c r="A92" s="1"/>
      <c r="B92" s="2"/>
      <c r="C92" s="2"/>
      <c r="D92" s="2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2.75" customHeight="1">
      <c r="A93" s="1"/>
      <c r="B93" s="2"/>
      <c r="C93" s="2"/>
      <c r="D93" s="2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2.75" customHeight="1">
      <c r="A94" s="1"/>
      <c r="B94" s="2"/>
      <c r="C94" s="2"/>
      <c r="D94" s="2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2.75" customHeight="1">
      <c r="A95" s="1"/>
      <c r="B95" s="2"/>
      <c r="C95" s="2"/>
      <c r="D95" s="2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2.75" customHeight="1">
      <c r="A96" s="1"/>
      <c r="B96" s="2"/>
      <c r="C96" s="2"/>
      <c r="D96" s="2"/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2.75" customHeight="1">
      <c r="A97" s="1"/>
      <c r="B97" s="2"/>
      <c r="C97" s="2"/>
      <c r="D97" s="2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2.75" customHeight="1">
      <c r="A98" s="1"/>
      <c r="B98" s="2"/>
      <c r="C98" s="2"/>
      <c r="D98" s="2"/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2.75" customHeight="1">
      <c r="A99" s="1"/>
      <c r="B99" s="2"/>
      <c r="C99" s="2"/>
      <c r="D99" s="2"/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2.75" customHeight="1">
      <c r="A100" s="1"/>
      <c r="B100" s="2"/>
      <c r="C100" s="2"/>
      <c r="D100" s="2"/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2.75" customHeight="1">
      <c r="A101" s="1"/>
      <c r="B101" s="2"/>
      <c r="C101" s="2"/>
      <c r="D101" s="2"/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2.75" customHeight="1">
      <c r="A102" s="1"/>
      <c r="B102" s="2"/>
      <c r="C102" s="2"/>
      <c r="D102" s="2"/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2.75" customHeight="1">
      <c r="A103" s="1"/>
      <c r="B103" s="2"/>
      <c r="C103" s="2"/>
      <c r="D103" s="2"/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2.75" customHeight="1">
      <c r="A104" s="1"/>
      <c r="B104" s="2"/>
      <c r="C104" s="2"/>
      <c r="D104" s="2"/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2.75" customHeight="1">
      <c r="A105" s="1"/>
      <c r="B105" s="2"/>
      <c r="C105" s="2"/>
      <c r="D105" s="2"/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2.75" customHeight="1">
      <c r="A106" s="1"/>
      <c r="B106" s="2"/>
      <c r="C106" s="2"/>
      <c r="D106" s="2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2.75" customHeight="1">
      <c r="A107" s="1"/>
      <c r="B107" s="2"/>
      <c r="C107" s="2"/>
      <c r="D107" s="2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2.75" customHeight="1">
      <c r="A108" s="1"/>
      <c r="B108" s="2"/>
      <c r="C108" s="2"/>
      <c r="D108" s="2"/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2.75" customHeight="1">
      <c r="A109" s="1"/>
      <c r="B109" s="2"/>
      <c r="C109" s="2"/>
      <c r="D109" s="2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2.75" customHeight="1">
      <c r="A110" s="1"/>
      <c r="B110" s="2"/>
      <c r="C110" s="2"/>
      <c r="D110" s="2"/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2.75" customHeight="1">
      <c r="A111" s="1"/>
      <c r="B111" s="2"/>
      <c r="C111" s="2"/>
      <c r="D111" s="2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2.75" customHeight="1">
      <c r="A112" s="1"/>
      <c r="B112" s="2"/>
      <c r="C112" s="2"/>
      <c r="D112" s="2"/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2.75" customHeight="1">
      <c r="A113" s="1"/>
      <c r="B113" s="2"/>
      <c r="C113" s="2"/>
      <c r="D113" s="2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2.75" customHeight="1">
      <c r="A114" s="1"/>
      <c r="B114" s="2"/>
      <c r="C114" s="2"/>
      <c r="D114" s="2"/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2.75" customHeight="1">
      <c r="A115" s="1"/>
      <c r="B115" s="2"/>
      <c r="C115" s="2"/>
      <c r="D115" s="2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2.75" customHeight="1">
      <c r="A116" s="1"/>
      <c r="B116" s="2"/>
      <c r="C116" s="2"/>
      <c r="D116" s="2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2.75" customHeight="1">
      <c r="A117" s="1"/>
      <c r="B117" s="2"/>
      <c r="C117" s="2"/>
      <c r="D117" s="2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2.75" customHeight="1">
      <c r="A118" s="1"/>
      <c r="B118" s="2"/>
      <c r="C118" s="2"/>
      <c r="D118" s="2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2.75" customHeight="1">
      <c r="A119" s="1"/>
      <c r="B119" s="2"/>
      <c r="C119" s="2"/>
      <c r="D119" s="2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2.75" customHeight="1">
      <c r="A120" s="1"/>
      <c r="B120" s="2"/>
      <c r="C120" s="2"/>
      <c r="D120" s="2"/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2.75" customHeight="1">
      <c r="A121" s="1"/>
      <c r="B121" s="2"/>
      <c r="C121" s="2"/>
      <c r="D121" s="2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2.75" customHeight="1">
      <c r="A122" s="1"/>
      <c r="B122" s="2"/>
      <c r="C122" s="2"/>
      <c r="D122" s="2"/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2.75" customHeight="1">
      <c r="A123" s="1"/>
      <c r="B123" s="2"/>
      <c r="C123" s="2"/>
      <c r="D123" s="2"/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2.75" customHeight="1">
      <c r="A124" s="1"/>
      <c r="B124" s="2"/>
      <c r="C124" s="2"/>
      <c r="D124" s="2"/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2.75" customHeight="1">
      <c r="A125" s="1"/>
      <c r="B125" s="2"/>
      <c r="C125" s="2"/>
      <c r="D125" s="2"/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2.75" customHeight="1">
      <c r="A126" s="1"/>
      <c r="B126" s="2"/>
      <c r="C126" s="2"/>
      <c r="D126" s="2"/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2.75" customHeight="1">
      <c r="A127" s="1"/>
      <c r="B127" s="2"/>
      <c r="C127" s="2"/>
      <c r="D127" s="2"/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2.75" customHeight="1">
      <c r="A128" s="1"/>
      <c r="B128" s="2"/>
      <c r="C128" s="2"/>
      <c r="D128" s="2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2.75" customHeight="1">
      <c r="A129" s="1"/>
      <c r="B129" s="2"/>
      <c r="C129" s="2"/>
      <c r="D129" s="2"/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2.75" customHeight="1">
      <c r="A130" s="1"/>
      <c r="B130" s="2"/>
      <c r="C130" s="2"/>
      <c r="D130" s="2"/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2.75" customHeight="1">
      <c r="A131" s="1"/>
      <c r="B131" s="2"/>
      <c r="C131" s="2"/>
      <c r="D131" s="2"/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2.75" customHeight="1">
      <c r="A132" s="1"/>
      <c r="B132" s="2"/>
      <c r="C132" s="2"/>
      <c r="D132" s="2"/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2.75" customHeight="1">
      <c r="A133" s="1"/>
      <c r="B133" s="2"/>
      <c r="C133" s="2"/>
      <c r="D133" s="2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2.75" customHeight="1">
      <c r="A134" s="1"/>
      <c r="B134" s="2"/>
      <c r="C134" s="2"/>
      <c r="D134" s="2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2.75" customHeight="1">
      <c r="A135" s="1"/>
      <c r="B135" s="2"/>
      <c r="C135" s="2"/>
      <c r="D135" s="2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2.75" customHeight="1">
      <c r="A136" s="1"/>
      <c r="B136" s="2"/>
      <c r="C136" s="2"/>
      <c r="D136" s="2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2.75" customHeight="1">
      <c r="A137" s="1"/>
      <c r="B137" s="2"/>
      <c r="C137" s="2"/>
      <c r="D137" s="2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2.75" customHeight="1">
      <c r="A138" s="1"/>
      <c r="B138" s="2"/>
      <c r="C138" s="2"/>
      <c r="D138" s="2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2.75" customHeight="1">
      <c r="A139" s="1"/>
      <c r="B139" s="2"/>
      <c r="C139" s="2"/>
      <c r="D139" s="2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2.75" customHeight="1">
      <c r="A140" s="1"/>
      <c r="B140" s="2"/>
      <c r="C140" s="2"/>
      <c r="D140" s="2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2.75" customHeight="1">
      <c r="A141" s="1"/>
      <c r="B141" s="2"/>
      <c r="C141" s="2"/>
      <c r="D141" s="2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2.75" customHeight="1">
      <c r="A142" s="1"/>
      <c r="B142" s="2"/>
      <c r="C142" s="2"/>
      <c r="D142" s="2"/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2.75" customHeight="1">
      <c r="A143" s="1"/>
      <c r="B143" s="2"/>
      <c r="C143" s="2"/>
      <c r="D143" s="2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2.75" customHeight="1">
      <c r="A144" s="1"/>
      <c r="B144" s="2"/>
      <c r="C144" s="2"/>
      <c r="D144" s="2"/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2.75" customHeight="1">
      <c r="A145" s="1"/>
      <c r="B145" s="2"/>
      <c r="C145" s="2"/>
      <c r="D145" s="2"/>
      <c r="E145" s="2"/>
      <c r="F145" s="2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2.75" customHeight="1">
      <c r="A146" s="1"/>
      <c r="B146" s="2"/>
      <c r="C146" s="2"/>
      <c r="D146" s="2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2.75" customHeight="1">
      <c r="A147" s="1"/>
      <c r="B147" s="2"/>
      <c r="C147" s="2"/>
      <c r="D147" s="2"/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2.75" customHeight="1">
      <c r="A148" s="1"/>
      <c r="B148" s="2"/>
      <c r="C148" s="2"/>
      <c r="D148" s="2"/>
      <c r="E148" s="2"/>
      <c r="F148" s="2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2.75" customHeight="1">
      <c r="A149" s="1"/>
      <c r="B149" s="2"/>
      <c r="C149" s="2"/>
      <c r="D149" s="2"/>
      <c r="E149" s="2"/>
      <c r="F149" s="2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2.75" customHeight="1">
      <c r="A150" s="1"/>
      <c r="B150" s="2"/>
      <c r="C150" s="2"/>
      <c r="D150" s="2"/>
      <c r="E150" s="2"/>
      <c r="F150" s="2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2.75" customHeight="1">
      <c r="A151" s="1"/>
      <c r="B151" s="2"/>
      <c r="C151" s="2"/>
      <c r="D151" s="2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2.75" customHeight="1">
      <c r="A152" s="1"/>
      <c r="B152" s="2"/>
      <c r="C152" s="2"/>
      <c r="D152" s="2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2.75" customHeight="1">
      <c r="A153" s="1"/>
      <c r="B153" s="2"/>
      <c r="C153" s="2"/>
      <c r="D153" s="2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2.75" customHeight="1">
      <c r="A154" s="1"/>
      <c r="B154" s="2"/>
      <c r="C154" s="2"/>
      <c r="D154" s="2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2.75" customHeight="1">
      <c r="A155" s="1"/>
      <c r="B155" s="2"/>
      <c r="C155" s="2"/>
      <c r="D155" s="2"/>
      <c r="E155" s="2"/>
      <c r="F155" s="2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2.75" customHeight="1">
      <c r="A156" s="1"/>
      <c r="B156" s="2"/>
      <c r="C156" s="2"/>
      <c r="D156" s="2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2.75" customHeight="1">
      <c r="A157" s="1"/>
      <c r="B157" s="2"/>
      <c r="C157" s="2"/>
      <c r="D157" s="2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2.75" customHeight="1">
      <c r="A158" s="1"/>
      <c r="B158" s="2"/>
      <c r="C158" s="2"/>
      <c r="D158" s="2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2.75" customHeight="1">
      <c r="A159" s="1"/>
      <c r="B159" s="2"/>
      <c r="C159" s="2"/>
      <c r="D159" s="2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2.75" customHeight="1">
      <c r="A160" s="1"/>
      <c r="B160" s="2"/>
      <c r="C160" s="2"/>
      <c r="D160" s="2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2.75" customHeight="1">
      <c r="A161" s="1"/>
      <c r="B161" s="2"/>
      <c r="C161" s="2"/>
      <c r="D161" s="2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2.75" customHeight="1">
      <c r="A162" s="1"/>
      <c r="B162" s="2"/>
      <c r="C162" s="2"/>
      <c r="D162" s="2"/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2.75" customHeight="1">
      <c r="A163" s="1"/>
      <c r="B163" s="2"/>
      <c r="C163" s="2"/>
      <c r="D163" s="2"/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2.75" customHeight="1">
      <c r="A164" s="1"/>
      <c r="B164" s="2"/>
      <c r="C164" s="2"/>
      <c r="D164" s="2"/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2.75" customHeight="1">
      <c r="A165" s="1"/>
      <c r="B165" s="2"/>
      <c r="C165" s="2"/>
      <c r="D165" s="2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2.75" customHeight="1">
      <c r="A166" s="1"/>
      <c r="B166" s="2"/>
      <c r="C166" s="2"/>
      <c r="D166" s="2"/>
      <c r="E166" s="2"/>
      <c r="F166" s="2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2.75" customHeight="1">
      <c r="A167" s="1"/>
      <c r="B167" s="2"/>
      <c r="C167" s="2"/>
      <c r="D167" s="2"/>
      <c r="E167" s="2"/>
      <c r="F167" s="2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2.75" customHeight="1">
      <c r="A168" s="1"/>
      <c r="B168" s="2"/>
      <c r="C168" s="2"/>
      <c r="D168" s="2"/>
      <c r="E168" s="2"/>
      <c r="F168" s="2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2.75" customHeight="1">
      <c r="A169" s="1"/>
      <c r="B169" s="2"/>
      <c r="C169" s="2"/>
      <c r="D169" s="2"/>
      <c r="E169" s="2"/>
      <c r="F169" s="2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2.75" customHeight="1">
      <c r="A170" s="1"/>
      <c r="B170" s="2"/>
      <c r="C170" s="2"/>
      <c r="D170" s="2"/>
      <c r="E170" s="2"/>
      <c r="F170" s="2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2.75" customHeight="1">
      <c r="A171" s="1"/>
      <c r="B171" s="2"/>
      <c r="C171" s="2"/>
      <c r="D171" s="2"/>
      <c r="E171" s="2"/>
      <c r="F171" s="2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2.75" customHeight="1">
      <c r="A172" s="1"/>
      <c r="B172" s="2"/>
      <c r="C172" s="2"/>
      <c r="D172" s="2"/>
      <c r="E172" s="2"/>
      <c r="F172" s="2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2.75" customHeight="1">
      <c r="A173" s="1"/>
      <c r="B173" s="2"/>
      <c r="C173" s="2"/>
      <c r="D173" s="2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2.75" customHeight="1">
      <c r="A174" s="1"/>
      <c r="B174" s="2"/>
      <c r="C174" s="2"/>
      <c r="D174" s="2"/>
      <c r="E174" s="2"/>
      <c r="F174" s="2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2.75" customHeight="1">
      <c r="A175" s="1"/>
      <c r="B175" s="2"/>
      <c r="C175" s="2"/>
      <c r="D175" s="2"/>
      <c r="E175" s="2"/>
      <c r="F175" s="2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2.75" customHeight="1">
      <c r="A176" s="1"/>
      <c r="B176" s="2"/>
      <c r="C176" s="2"/>
      <c r="D176" s="2"/>
      <c r="E176" s="2"/>
      <c r="F176" s="2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2.75" customHeight="1">
      <c r="A177" s="1"/>
      <c r="B177" s="2"/>
      <c r="C177" s="2"/>
      <c r="D177" s="2"/>
      <c r="E177" s="2"/>
      <c r="F177" s="2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2.75" customHeight="1">
      <c r="A178" s="1"/>
      <c r="B178" s="2"/>
      <c r="C178" s="2"/>
      <c r="D178" s="2"/>
      <c r="E178" s="2"/>
      <c r="F178" s="2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2.75" customHeight="1">
      <c r="A179" s="1"/>
      <c r="B179" s="2"/>
      <c r="C179" s="2"/>
      <c r="D179" s="2"/>
      <c r="E179" s="2"/>
      <c r="F179" s="2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2.75" customHeight="1">
      <c r="A180" s="1"/>
      <c r="B180" s="2"/>
      <c r="C180" s="2"/>
      <c r="D180" s="2"/>
      <c r="E180" s="2"/>
      <c r="F180" s="2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2.75" customHeight="1">
      <c r="A181" s="1"/>
      <c r="B181" s="2"/>
      <c r="C181" s="2"/>
      <c r="D181" s="2"/>
      <c r="E181" s="2"/>
      <c r="F181" s="2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2.75" customHeight="1">
      <c r="A182" s="1"/>
      <c r="B182" s="2"/>
      <c r="C182" s="2"/>
      <c r="D182" s="2"/>
      <c r="E182" s="2"/>
      <c r="F182" s="2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2.75" customHeight="1">
      <c r="A183" s="1"/>
      <c r="B183" s="2"/>
      <c r="C183" s="2"/>
      <c r="D183" s="2"/>
      <c r="E183" s="2"/>
      <c r="F183" s="2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2.75" customHeight="1">
      <c r="A184" s="1"/>
      <c r="B184" s="2"/>
      <c r="C184" s="2"/>
      <c r="D184" s="2"/>
      <c r="E184" s="2"/>
      <c r="F184" s="2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2.75" customHeight="1">
      <c r="A185" s="1"/>
      <c r="B185" s="2"/>
      <c r="C185" s="2"/>
      <c r="D185" s="2"/>
      <c r="E185" s="2"/>
      <c r="F185" s="2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2.75" customHeight="1">
      <c r="A186" s="1"/>
      <c r="B186" s="2"/>
      <c r="C186" s="2"/>
      <c r="D186" s="2"/>
      <c r="E186" s="2"/>
      <c r="F186" s="2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2.75" customHeight="1">
      <c r="A187" s="1"/>
      <c r="B187" s="2"/>
      <c r="C187" s="2"/>
      <c r="D187" s="2"/>
      <c r="E187" s="2"/>
      <c r="F187" s="2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2.75" customHeight="1">
      <c r="A188" s="1"/>
      <c r="B188" s="2"/>
      <c r="C188" s="2"/>
      <c r="D188" s="2"/>
      <c r="E188" s="2"/>
      <c r="F188" s="2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2.75" customHeight="1">
      <c r="A189" s="1"/>
      <c r="B189" s="2"/>
      <c r="C189" s="2"/>
      <c r="D189" s="2"/>
      <c r="E189" s="2"/>
      <c r="F189" s="2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2.75" customHeight="1">
      <c r="A190" s="1"/>
      <c r="B190" s="2"/>
      <c r="C190" s="2"/>
      <c r="D190" s="2"/>
      <c r="E190" s="2"/>
      <c r="F190" s="2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2.75" customHeight="1">
      <c r="A191" s="1"/>
      <c r="B191" s="2"/>
      <c r="C191" s="2"/>
      <c r="D191" s="2"/>
      <c r="E191" s="2"/>
      <c r="F191" s="2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2.75" customHeight="1">
      <c r="A192" s="1"/>
      <c r="B192" s="2"/>
      <c r="C192" s="2"/>
      <c r="D192" s="2"/>
      <c r="E192" s="2"/>
      <c r="F192" s="2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2.75" customHeight="1">
      <c r="A193" s="1"/>
      <c r="B193" s="2"/>
      <c r="C193" s="2"/>
      <c r="D193" s="2"/>
      <c r="E193" s="2"/>
      <c r="F193" s="2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2.75" customHeight="1">
      <c r="A194" s="1"/>
      <c r="B194" s="2"/>
      <c r="C194" s="2"/>
      <c r="D194" s="2"/>
      <c r="E194" s="2"/>
      <c r="F194" s="2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2.75" customHeight="1">
      <c r="A195" s="1"/>
      <c r="B195" s="2"/>
      <c r="C195" s="2"/>
      <c r="D195" s="2"/>
      <c r="E195" s="2"/>
      <c r="F195" s="2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2.75" customHeight="1">
      <c r="A196" s="1"/>
      <c r="B196" s="2"/>
      <c r="C196" s="2"/>
      <c r="D196" s="2"/>
      <c r="E196" s="2"/>
      <c r="F196" s="2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2.75" customHeight="1">
      <c r="A197" s="1"/>
      <c r="B197" s="2"/>
      <c r="C197" s="2"/>
      <c r="D197" s="2"/>
      <c r="E197" s="2"/>
      <c r="F197" s="2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2.75" customHeight="1">
      <c r="A198" s="1"/>
      <c r="B198" s="2"/>
      <c r="C198" s="2"/>
      <c r="D198" s="2"/>
      <c r="E198" s="2"/>
      <c r="F198" s="2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2.75" customHeight="1">
      <c r="A199" s="1"/>
      <c r="B199" s="2"/>
      <c r="C199" s="2"/>
      <c r="D199" s="2"/>
      <c r="E199" s="2"/>
      <c r="F199" s="2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2.75" customHeight="1">
      <c r="A200" s="1"/>
      <c r="B200" s="2"/>
      <c r="C200" s="2"/>
      <c r="D200" s="2"/>
      <c r="E200" s="2"/>
      <c r="F200" s="2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2.75" customHeight="1">
      <c r="A201" s="1"/>
      <c r="B201" s="2"/>
      <c r="C201" s="2"/>
      <c r="D201" s="2"/>
      <c r="E201" s="2"/>
      <c r="F201" s="2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2.75" customHeight="1">
      <c r="A202" s="1"/>
      <c r="B202" s="2"/>
      <c r="C202" s="2"/>
      <c r="D202" s="2"/>
      <c r="E202" s="2"/>
      <c r="F202" s="2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2.75" customHeight="1">
      <c r="A203" s="1"/>
      <c r="B203" s="2"/>
      <c r="C203" s="2"/>
      <c r="D203" s="2"/>
      <c r="E203" s="2"/>
      <c r="F203" s="2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2.75" customHeight="1">
      <c r="A204" s="1"/>
      <c r="B204" s="2"/>
      <c r="C204" s="2"/>
      <c r="D204" s="2"/>
      <c r="E204" s="2"/>
      <c r="F204" s="2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2.75" customHeight="1">
      <c r="A205" s="1"/>
      <c r="B205" s="2"/>
      <c r="C205" s="2"/>
      <c r="D205" s="2"/>
      <c r="E205" s="2"/>
      <c r="F205" s="2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2.75" customHeight="1">
      <c r="A206" s="1"/>
      <c r="B206" s="2"/>
      <c r="C206" s="2"/>
      <c r="D206" s="2"/>
      <c r="E206" s="2"/>
      <c r="F206" s="2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2.75" customHeight="1">
      <c r="A207" s="1"/>
      <c r="B207" s="2"/>
      <c r="C207" s="2"/>
      <c r="D207" s="2"/>
      <c r="E207" s="2"/>
      <c r="F207" s="2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2.75" customHeight="1">
      <c r="A208" s="1"/>
      <c r="B208" s="2"/>
      <c r="C208" s="2"/>
      <c r="D208" s="2"/>
      <c r="E208" s="2"/>
      <c r="F208" s="2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2.75" customHeight="1">
      <c r="A209" s="1"/>
      <c r="B209" s="2"/>
      <c r="C209" s="2"/>
      <c r="D209" s="2"/>
      <c r="E209" s="2"/>
      <c r="F209" s="2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2.75" customHeight="1">
      <c r="A210" s="1"/>
      <c r="B210" s="2"/>
      <c r="C210" s="2"/>
      <c r="D210" s="2"/>
      <c r="E210" s="2"/>
      <c r="F210" s="2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2.75" customHeight="1">
      <c r="A211" s="1"/>
      <c r="B211" s="2"/>
      <c r="C211" s="2"/>
      <c r="D211" s="2"/>
      <c r="E211" s="2"/>
      <c r="F211" s="2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2.75" customHeight="1">
      <c r="A212" s="1"/>
      <c r="B212" s="2"/>
      <c r="C212" s="2"/>
      <c r="D212" s="2"/>
      <c r="E212" s="2"/>
      <c r="F212" s="2"/>
      <c r="G212" s="3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2.75" customHeight="1">
      <c r="A213" s="1"/>
      <c r="B213" s="2"/>
      <c r="C213" s="2"/>
      <c r="D213" s="2"/>
      <c r="E213" s="2"/>
      <c r="F213" s="2"/>
      <c r="G213" s="3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2.75" customHeight="1">
      <c r="A214" s="1"/>
      <c r="B214" s="2"/>
      <c r="C214" s="2"/>
      <c r="D214" s="2"/>
      <c r="E214" s="2"/>
      <c r="F214" s="2"/>
      <c r="G214" s="3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2.75" customHeight="1">
      <c r="A215" s="1"/>
      <c r="B215" s="2"/>
      <c r="C215" s="2"/>
      <c r="D215" s="2"/>
      <c r="E215" s="2"/>
      <c r="F215" s="2"/>
      <c r="G215" s="3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2.75" customHeight="1">
      <c r="A216" s="1"/>
      <c r="B216" s="2"/>
      <c r="C216" s="2"/>
      <c r="D216" s="2"/>
      <c r="E216" s="2"/>
      <c r="F216" s="2"/>
      <c r="G216" s="3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2.75" customHeight="1">
      <c r="A217" s="1"/>
      <c r="B217" s="2"/>
      <c r="C217" s="2"/>
      <c r="D217" s="2"/>
      <c r="E217" s="2"/>
      <c r="F217" s="2"/>
      <c r="G217" s="3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2.75" customHeight="1">
      <c r="A218" s="1"/>
      <c r="B218" s="2"/>
      <c r="C218" s="2"/>
      <c r="D218" s="2"/>
      <c r="E218" s="2"/>
      <c r="F218" s="2"/>
      <c r="G218" s="3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2.75" customHeight="1">
      <c r="A219" s="1"/>
      <c r="B219" s="2"/>
      <c r="C219" s="2"/>
      <c r="D219" s="2"/>
      <c r="E219" s="2"/>
      <c r="F219" s="2"/>
      <c r="G219" s="3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2.75" customHeight="1">
      <c r="A220" s="1"/>
      <c r="B220" s="2"/>
      <c r="C220" s="2"/>
      <c r="D220" s="2"/>
      <c r="E220" s="2"/>
      <c r="F220" s="2"/>
      <c r="G220" s="3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2.75" customHeight="1">
      <c r="A221" s="1"/>
      <c r="B221" s="2"/>
      <c r="C221" s="2"/>
      <c r="D221" s="2"/>
      <c r="E221" s="2"/>
      <c r="F221" s="2"/>
      <c r="G221" s="3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2.75" customHeight="1">
      <c r="A222" s="1"/>
      <c r="B222" s="2"/>
      <c r="C222" s="2"/>
      <c r="D222" s="2"/>
      <c r="E222" s="2"/>
      <c r="F222" s="2"/>
      <c r="G222" s="3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2.75" customHeight="1">
      <c r="A223" s="1"/>
      <c r="B223" s="2"/>
      <c r="C223" s="2"/>
      <c r="D223" s="2"/>
      <c r="E223" s="2"/>
      <c r="F223" s="2"/>
      <c r="G223" s="3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2.75" customHeight="1">
      <c r="A224" s="1"/>
      <c r="B224" s="2"/>
      <c r="C224" s="2"/>
      <c r="D224" s="2"/>
      <c r="E224" s="2"/>
      <c r="F224" s="2"/>
      <c r="G224" s="3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2.75" customHeight="1">
      <c r="A225" s="1"/>
      <c r="B225" s="2"/>
      <c r="C225" s="2"/>
      <c r="D225" s="2"/>
      <c r="E225" s="2"/>
      <c r="F225" s="2"/>
      <c r="G225" s="3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2.75" customHeight="1">
      <c r="A226" s="1"/>
      <c r="B226" s="2"/>
      <c r="C226" s="2"/>
      <c r="D226" s="2"/>
      <c r="E226" s="2"/>
      <c r="F226" s="2"/>
      <c r="G226" s="3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2.75" customHeight="1">
      <c r="A227" s="1"/>
      <c r="B227" s="2"/>
      <c r="C227" s="2"/>
      <c r="D227" s="2"/>
      <c r="E227" s="2"/>
      <c r="F227" s="2"/>
      <c r="G227" s="3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2.75" customHeight="1">
      <c r="A228" s="1"/>
      <c r="B228" s="2"/>
      <c r="C228" s="2"/>
      <c r="D228" s="2"/>
      <c r="E228" s="2"/>
      <c r="F228" s="2"/>
      <c r="G228" s="3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2.75" customHeight="1">
      <c r="A229" s="1"/>
      <c r="B229" s="2"/>
      <c r="C229" s="2"/>
      <c r="D229" s="2"/>
      <c r="E229" s="2"/>
      <c r="F229" s="2"/>
      <c r="G229" s="3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2.75" customHeight="1">
      <c r="A230" s="1"/>
      <c r="B230" s="2"/>
      <c r="C230" s="2"/>
      <c r="D230" s="2"/>
      <c r="E230" s="2"/>
      <c r="F230" s="2"/>
      <c r="G230" s="3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2.75" customHeight="1">
      <c r="A231" s="1"/>
      <c r="B231" s="2"/>
      <c r="C231" s="2"/>
      <c r="D231" s="2"/>
      <c r="E231" s="2"/>
      <c r="F231" s="2"/>
      <c r="G231" s="3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2.75" customHeight="1">
      <c r="A232" s="1"/>
      <c r="B232" s="2"/>
      <c r="C232" s="2"/>
      <c r="D232" s="2"/>
      <c r="E232" s="2"/>
      <c r="F232" s="2"/>
      <c r="G232" s="3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2.75" customHeight="1">
      <c r="A233" s="1"/>
      <c r="B233" s="2"/>
      <c r="C233" s="2"/>
      <c r="D233" s="2"/>
      <c r="E233" s="2"/>
      <c r="F233" s="2"/>
      <c r="G233" s="3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2.75" customHeight="1">
      <c r="A234" s="1"/>
      <c r="B234" s="2"/>
      <c r="C234" s="2"/>
      <c r="D234" s="2"/>
      <c r="E234" s="2"/>
      <c r="F234" s="2"/>
      <c r="G234" s="3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2.75" customHeight="1">
      <c r="A235" s="1"/>
      <c r="B235" s="2"/>
      <c r="C235" s="2"/>
      <c r="D235" s="2"/>
      <c r="E235" s="2"/>
      <c r="F235" s="2"/>
      <c r="G235" s="3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2.75" customHeight="1">
      <c r="A236" s="1"/>
      <c r="B236" s="2"/>
      <c r="C236" s="2"/>
      <c r="D236" s="2"/>
      <c r="E236" s="2"/>
      <c r="F236" s="2"/>
      <c r="G236" s="3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2.75" customHeight="1">
      <c r="A237" s="1"/>
      <c r="B237" s="2"/>
      <c r="C237" s="2"/>
      <c r="D237" s="2"/>
      <c r="E237" s="2"/>
      <c r="F237" s="2"/>
      <c r="G237" s="3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2.75" customHeight="1">
      <c r="A238" s="1"/>
      <c r="B238" s="2"/>
      <c r="C238" s="2"/>
      <c r="D238" s="2"/>
      <c r="E238" s="2"/>
      <c r="F238" s="2"/>
      <c r="G238" s="3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2.75" customHeight="1">
      <c r="A239" s="1"/>
      <c r="B239" s="2"/>
      <c r="C239" s="2"/>
      <c r="D239" s="2"/>
      <c r="E239" s="2"/>
      <c r="F239" s="2"/>
      <c r="G239" s="3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2.75" customHeight="1">
      <c r="A240" s="1"/>
      <c r="B240" s="2"/>
      <c r="C240" s="2"/>
      <c r="D240" s="2"/>
      <c r="E240" s="2"/>
      <c r="F240" s="2"/>
      <c r="G240" s="3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2.75" customHeight="1">
      <c r="A241" s="1"/>
      <c r="B241" s="2"/>
      <c r="C241" s="2"/>
      <c r="D241" s="2"/>
      <c r="E241" s="2"/>
      <c r="F241" s="2"/>
      <c r="G241" s="3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2.75" customHeight="1">
      <c r="A242" s="1"/>
      <c r="B242" s="2"/>
      <c r="C242" s="2"/>
      <c r="D242" s="2"/>
      <c r="E242" s="2"/>
      <c r="F242" s="2"/>
      <c r="G242" s="3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2.75" customHeight="1">
      <c r="A243" s="1"/>
      <c r="B243" s="2"/>
      <c r="C243" s="2"/>
      <c r="D243" s="2"/>
      <c r="E243" s="2"/>
      <c r="F243" s="2"/>
      <c r="G243" s="3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2.75" customHeight="1">
      <c r="A244" s="1"/>
      <c r="B244" s="2"/>
      <c r="C244" s="2"/>
      <c r="D244" s="2"/>
      <c r="E244" s="2"/>
      <c r="F244" s="2"/>
      <c r="G244" s="3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2.75" customHeight="1">
      <c r="A245" s="1"/>
      <c r="B245" s="2"/>
      <c r="C245" s="2"/>
      <c r="D245" s="2"/>
      <c r="E245" s="2"/>
      <c r="F245" s="2"/>
      <c r="G245" s="3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2.75" customHeight="1">
      <c r="A246" s="1"/>
      <c r="B246" s="2"/>
      <c r="C246" s="2"/>
      <c r="D246" s="2"/>
      <c r="E246" s="2"/>
      <c r="F246" s="2"/>
      <c r="G246" s="3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2.75" customHeight="1">
      <c r="A247" s="1"/>
      <c r="B247" s="2"/>
      <c r="C247" s="2"/>
      <c r="D247" s="2"/>
      <c r="E247" s="2"/>
      <c r="F247" s="2"/>
      <c r="G247" s="3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2.75" customHeight="1">
      <c r="A248" s="1"/>
      <c r="B248" s="2"/>
      <c r="C248" s="2"/>
      <c r="D248" s="2"/>
      <c r="E248" s="2"/>
      <c r="F248" s="2"/>
      <c r="G248" s="3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2.75" customHeight="1">
      <c r="A249" s="1"/>
      <c r="B249" s="2"/>
      <c r="C249" s="2"/>
      <c r="D249" s="2"/>
      <c r="E249" s="2"/>
      <c r="F249" s="2"/>
      <c r="G249" s="3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2.75" customHeight="1">
      <c r="A250" s="1"/>
      <c r="B250" s="2"/>
      <c r="C250" s="2"/>
      <c r="D250" s="2"/>
      <c r="E250" s="2"/>
      <c r="F250" s="2"/>
      <c r="G250" s="3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2.75" customHeight="1">
      <c r="A251" s="1"/>
      <c r="B251" s="2"/>
      <c r="C251" s="2"/>
      <c r="D251" s="2"/>
      <c r="E251" s="2"/>
      <c r="F251" s="2"/>
      <c r="G251" s="3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2.75" customHeight="1">
      <c r="A252" s="1"/>
      <c r="B252" s="2"/>
      <c r="C252" s="2"/>
      <c r="D252" s="2"/>
      <c r="E252" s="2"/>
      <c r="F252" s="2"/>
      <c r="G252" s="3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2.75" customHeight="1">
      <c r="A253" s="1"/>
      <c r="B253" s="2"/>
      <c r="C253" s="2"/>
      <c r="D253" s="2"/>
      <c r="E253" s="2"/>
      <c r="F253" s="2"/>
      <c r="G253" s="3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2.75" customHeight="1">
      <c r="A254" s="1"/>
      <c r="B254" s="2"/>
      <c r="C254" s="2"/>
      <c r="D254" s="2"/>
      <c r="E254" s="2"/>
      <c r="F254" s="2"/>
      <c r="G254" s="3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2.75" customHeight="1">
      <c r="A255" s="1"/>
      <c r="B255" s="2"/>
      <c r="C255" s="2"/>
      <c r="D255" s="2"/>
      <c r="E255" s="2"/>
      <c r="F255" s="2"/>
      <c r="G255" s="3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2.75" customHeight="1">
      <c r="A256" s="1"/>
      <c r="B256" s="2"/>
      <c r="C256" s="2"/>
      <c r="D256" s="2"/>
      <c r="E256" s="2"/>
      <c r="F256" s="2"/>
      <c r="G256" s="3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2.75" customHeight="1">
      <c r="A257" s="1"/>
      <c r="B257" s="2"/>
      <c r="C257" s="2"/>
      <c r="D257" s="2"/>
      <c r="E257" s="2"/>
      <c r="F257" s="2"/>
      <c r="G257" s="3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2.75" customHeight="1">
      <c r="A258" s="1"/>
      <c r="B258" s="2"/>
      <c r="C258" s="2"/>
      <c r="D258" s="2"/>
      <c r="E258" s="2"/>
      <c r="F258" s="2"/>
      <c r="G258" s="3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2.75" customHeight="1">
      <c r="A259" s="1"/>
      <c r="B259" s="2"/>
      <c r="C259" s="2"/>
      <c r="D259" s="2"/>
      <c r="E259" s="2"/>
      <c r="F259" s="2"/>
      <c r="G259" s="3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2.75" customHeight="1">
      <c r="A260" s="1"/>
      <c r="B260" s="2"/>
      <c r="C260" s="2"/>
      <c r="D260" s="2"/>
      <c r="E260" s="2"/>
      <c r="F260" s="2"/>
      <c r="G260" s="3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2.75" customHeight="1">
      <c r="A261" s="1"/>
      <c r="B261" s="2"/>
      <c r="C261" s="2"/>
      <c r="D261" s="2"/>
      <c r="E261" s="2"/>
      <c r="F261" s="2"/>
      <c r="G261" s="3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2.75" customHeight="1">
      <c r="A262" s="1"/>
      <c r="B262" s="2"/>
      <c r="C262" s="2"/>
      <c r="D262" s="2"/>
      <c r="E262" s="2"/>
      <c r="F262" s="2"/>
      <c r="G262" s="3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2.75" customHeight="1">
      <c r="A263" s="1"/>
      <c r="B263" s="2"/>
      <c r="C263" s="2"/>
      <c r="D263" s="2"/>
      <c r="E263" s="2"/>
      <c r="F263" s="2"/>
      <c r="G263" s="3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2.75" customHeight="1">
      <c r="A264" s="1"/>
      <c r="B264" s="2"/>
      <c r="C264" s="2"/>
      <c r="D264" s="2"/>
      <c r="E264" s="2"/>
      <c r="F264" s="2"/>
      <c r="G264" s="3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2.75" customHeight="1">
      <c r="A265" s="1"/>
      <c r="B265" s="2"/>
      <c r="C265" s="2"/>
      <c r="D265" s="2"/>
      <c r="E265" s="2"/>
      <c r="F265" s="2"/>
      <c r="G265" s="3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2.75" customHeight="1">
      <c r="A266" s="1"/>
      <c r="B266" s="2"/>
      <c r="C266" s="2"/>
      <c r="D266" s="2"/>
      <c r="E266" s="2"/>
      <c r="F266" s="2"/>
      <c r="G266" s="3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2.75" customHeight="1">
      <c r="A267" s="1"/>
      <c r="B267" s="2"/>
      <c r="C267" s="2"/>
      <c r="D267" s="2"/>
      <c r="E267" s="2"/>
      <c r="F267" s="2"/>
      <c r="G267" s="3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2.75" customHeight="1">
      <c r="A268" s="1"/>
      <c r="B268" s="2"/>
      <c r="C268" s="2"/>
      <c r="D268" s="2"/>
      <c r="E268" s="2"/>
      <c r="F268" s="2"/>
      <c r="G268" s="3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2.75" customHeight="1">
      <c r="A269" s="1"/>
      <c r="B269" s="2"/>
      <c r="C269" s="2"/>
      <c r="D269" s="2"/>
      <c r="E269" s="2"/>
      <c r="F269" s="2"/>
      <c r="G269" s="3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2.75" customHeight="1">
      <c r="A270" s="1"/>
      <c r="B270" s="2"/>
      <c r="C270" s="2"/>
      <c r="D270" s="2"/>
      <c r="E270" s="2"/>
      <c r="F270" s="2"/>
      <c r="G270" s="3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2.75" customHeight="1">
      <c r="A271" s="1"/>
      <c r="B271" s="2"/>
      <c r="C271" s="2"/>
      <c r="D271" s="2"/>
      <c r="E271" s="2"/>
      <c r="F271" s="2"/>
      <c r="G271" s="3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2.75" customHeight="1">
      <c r="A272" s="1"/>
      <c r="B272" s="2"/>
      <c r="C272" s="2"/>
      <c r="D272" s="2"/>
      <c r="E272" s="2"/>
      <c r="F272" s="2"/>
      <c r="G272" s="3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2.75" customHeight="1">
      <c r="A273" s="1"/>
      <c r="B273" s="2"/>
      <c r="C273" s="2"/>
      <c r="D273" s="2"/>
      <c r="E273" s="2"/>
      <c r="F273" s="2"/>
      <c r="G273" s="3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2.75" customHeight="1">
      <c r="A274" s="1"/>
      <c r="B274" s="2"/>
      <c r="C274" s="2"/>
      <c r="D274" s="2"/>
      <c r="E274" s="2"/>
      <c r="F274" s="2"/>
      <c r="G274" s="3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2.75" customHeight="1">
      <c r="A275" s="1"/>
      <c r="B275" s="2"/>
      <c r="C275" s="2"/>
      <c r="D275" s="2"/>
      <c r="E275" s="2"/>
      <c r="F275" s="2"/>
      <c r="G275" s="3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2.75" customHeight="1">
      <c r="A276" s="1"/>
      <c r="B276" s="2"/>
      <c r="C276" s="2"/>
      <c r="D276" s="2"/>
      <c r="E276" s="2"/>
      <c r="F276" s="2"/>
      <c r="G276" s="3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2.75" customHeight="1">
      <c r="A277" s="1"/>
      <c r="B277" s="2"/>
      <c r="C277" s="2"/>
      <c r="D277" s="2"/>
      <c r="E277" s="2"/>
      <c r="F277" s="2"/>
      <c r="G277" s="3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2.75" customHeight="1">
      <c r="A278" s="1"/>
      <c r="B278" s="2"/>
      <c r="C278" s="2"/>
      <c r="D278" s="2"/>
      <c r="E278" s="2"/>
      <c r="F278" s="2"/>
      <c r="G278" s="3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2.75" customHeight="1">
      <c r="A279" s="1"/>
      <c r="B279" s="2"/>
      <c r="C279" s="2"/>
      <c r="D279" s="2"/>
      <c r="E279" s="2"/>
      <c r="F279" s="2"/>
      <c r="G279" s="3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2.75" customHeight="1">
      <c r="A280" s="1"/>
      <c r="B280" s="2"/>
      <c r="C280" s="2"/>
      <c r="D280" s="2"/>
      <c r="E280" s="2"/>
      <c r="F280" s="2"/>
      <c r="G280" s="3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2.75" customHeight="1">
      <c r="A281" s="1"/>
      <c r="B281" s="2"/>
      <c r="C281" s="2"/>
      <c r="D281" s="2"/>
      <c r="E281" s="2"/>
      <c r="F281" s="2"/>
      <c r="G281" s="3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2.75" customHeight="1">
      <c r="A282" s="1"/>
      <c r="B282" s="2"/>
      <c r="C282" s="2"/>
      <c r="D282" s="2"/>
      <c r="E282" s="2"/>
      <c r="F282" s="2"/>
      <c r="G282" s="3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2.75" customHeight="1">
      <c r="A283" s="1"/>
      <c r="B283" s="2"/>
      <c r="C283" s="2"/>
      <c r="D283" s="2"/>
      <c r="E283" s="2"/>
      <c r="F283" s="2"/>
      <c r="G283" s="3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2.75" customHeight="1">
      <c r="A284" s="1"/>
      <c r="B284" s="2"/>
      <c r="C284" s="2"/>
      <c r="D284" s="2"/>
      <c r="E284" s="2"/>
      <c r="F284" s="2"/>
      <c r="G284" s="3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2.75" customHeight="1">
      <c r="A285" s="1"/>
      <c r="B285" s="2"/>
      <c r="C285" s="2"/>
      <c r="D285" s="2"/>
      <c r="E285" s="2"/>
      <c r="F285" s="2"/>
      <c r="G285" s="3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2.75" customHeight="1">
      <c r="A286" s="1"/>
      <c r="B286" s="2"/>
      <c r="C286" s="2"/>
      <c r="D286" s="2"/>
      <c r="E286" s="2"/>
      <c r="F286" s="2"/>
      <c r="G286" s="3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2.75" customHeight="1">
      <c r="A287" s="1"/>
      <c r="B287" s="2"/>
      <c r="C287" s="2"/>
      <c r="D287" s="2"/>
      <c r="E287" s="2"/>
      <c r="F287" s="2"/>
      <c r="G287" s="3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2.75" customHeight="1">
      <c r="A288" s="1"/>
      <c r="B288" s="2"/>
      <c r="C288" s="2"/>
      <c r="D288" s="2"/>
      <c r="E288" s="2"/>
      <c r="F288" s="2"/>
      <c r="G288" s="3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2.75" customHeight="1">
      <c r="A289" s="1"/>
      <c r="B289" s="2"/>
      <c r="C289" s="2"/>
      <c r="D289" s="2"/>
      <c r="E289" s="2"/>
      <c r="F289" s="2"/>
      <c r="G289" s="3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2.75" customHeight="1">
      <c r="A290" s="1"/>
      <c r="B290" s="2"/>
      <c r="C290" s="2"/>
      <c r="D290" s="2"/>
      <c r="E290" s="2"/>
      <c r="F290" s="2"/>
      <c r="G290" s="3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2.75" customHeight="1">
      <c r="A291" s="1"/>
      <c r="B291" s="2"/>
      <c r="C291" s="2"/>
      <c r="D291" s="2"/>
      <c r="E291" s="2"/>
      <c r="F291" s="2"/>
      <c r="G291" s="3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2.75" customHeight="1">
      <c r="A292" s="1"/>
      <c r="B292" s="2"/>
      <c r="C292" s="2"/>
      <c r="D292" s="2"/>
      <c r="E292" s="2"/>
      <c r="F292" s="2"/>
      <c r="G292" s="3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2.75" customHeight="1">
      <c r="A293" s="1"/>
      <c r="B293" s="2"/>
      <c r="C293" s="2"/>
      <c r="D293" s="2"/>
      <c r="E293" s="2"/>
      <c r="F293" s="2"/>
      <c r="G293" s="3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2.75" customHeight="1">
      <c r="A294" s="1"/>
      <c r="B294" s="2"/>
      <c r="C294" s="2"/>
      <c r="D294" s="2"/>
      <c r="E294" s="2"/>
      <c r="F294" s="2"/>
      <c r="G294" s="3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2.75" customHeight="1">
      <c r="A295" s="1"/>
      <c r="B295" s="2"/>
      <c r="C295" s="2"/>
      <c r="D295" s="2"/>
      <c r="E295" s="2"/>
      <c r="F295" s="2"/>
      <c r="G295" s="3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2.75" customHeight="1">
      <c r="A296" s="1"/>
      <c r="B296" s="2"/>
      <c r="C296" s="2"/>
      <c r="D296" s="2"/>
      <c r="E296" s="2"/>
      <c r="F296" s="2"/>
      <c r="G296" s="3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2.75" customHeight="1">
      <c r="A297" s="1"/>
      <c r="B297" s="2"/>
      <c r="C297" s="2"/>
      <c r="D297" s="2"/>
      <c r="E297" s="2"/>
      <c r="F297" s="2"/>
      <c r="G297" s="3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2.75" customHeight="1">
      <c r="A298" s="1"/>
      <c r="B298" s="2"/>
      <c r="C298" s="2"/>
      <c r="D298" s="2"/>
      <c r="E298" s="2"/>
      <c r="F298" s="2"/>
      <c r="G298" s="3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2.75" customHeight="1">
      <c r="A299" s="1"/>
      <c r="B299" s="2"/>
      <c r="C299" s="2"/>
      <c r="D299" s="2"/>
      <c r="E299" s="2"/>
      <c r="F299" s="2"/>
      <c r="G299" s="3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2.75" customHeight="1">
      <c r="A300" s="1"/>
      <c r="B300" s="2"/>
      <c r="C300" s="2"/>
      <c r="D300" s="2"/>
      <c r="E300" s="2"/>
      <c r="F300" s="2"/>
      <c r="G300" s="3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2.75" customHeight="1">
      <c r="A301" s="1"/>
      <c r="B301" s="2"/>
      <c r="C301" s="2"/>
      <c r="D301" s="2"/>
      <c r="E301" s="2"/>
      <c r="F301" s="2"/>
      <c r="G301" s="3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2.75" customHeight="1">
      <c r="A302" s="1"/>
      <c r="B302" s="2"/>
      <c r="C302" s="2"/>
      <c r="D302" s="2"/>
      <c r="E302" s="2"/>
      <c r="F302" s="2"/>
      <c r="G302" s="3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2.75" customHeight="1">
      <c r="A303" s="1"/>
      <c r="B303" s="2"/>
      <c r="C303" s="2"/>
      <c r="D303" s="2"/>
      <c r="E303" s="2"/>
      <c r="F303" s="2"/>
      <c r="G303" s="3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2.75" customHeight="1">
      <c r="A304" s="1"/>
      <c r="B304" s="2"/>
      <c r="C304" s="2"/>
      <c r="D304" s="2"/>
      <c r="E304" s="2"/>
      <c r="F304" s="2"/>
      <c r="G304" s="3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2.75" customHeight="1">
      <c r="A305" s="1"/>
      <c r="B305" s="2"/>
      <c r="C305" s="2"/>
      <c r="D305" s="2"/>
      <c r="E305" s="2"/>
      <c r="F305" s="2"/>
      <c r="G305" s="3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2.75" customHeight="1">
      <c r="A306" s="1"/>
      <c r="B306" s="2"/>
      <c r="C306" s="2"/>
      <c r="D306" s="2"/>
      <c r="E306" s="2"/>
      <c r="F306" s="2"/>
      <c r="G306" s="3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2.75" customHeight="1">
      <c r="A307" s="1"/>
      <c r="B307" s="2"/>
      <c r="C307" s="2"/>
      <c r="D307" s="2"/>
      <c r="E307" s="2"/>
      <c r="F307" s="2"/>
      <c r="G307" s="3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2.75" customHeight="1">
      <c r="A308" s="1"/>
      <c r="B308" s="2"/>
      <c r="C308" s="2"/>
      <c r="D308" s="2"/>
      <c r="E308" s="2"/>
      <c r="F308" s="2"/>
      <c r="G308" s="3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2.75" customHeight="1">
      <c r="A309" s="1"/>
      <c r="B309" s="2"/>
      <c r="C309" s="2"/>
      <c r="D309" s="2"/>
      <c r="E309" s="2"/>
      <c r="F309" s="2"/>
      <c r="G309" s="3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2.75" customHeight="1">
      <c r="A310" s="1"/>
      <c r="B310" s="2"/>
      <c r="C310" s="2"/>
      <c r="D310" s="2"/>
      <c r="E310" s="2"/>
      <c r="F310" s="2"/>
      <c r="G310" s="3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2.75" customHeight="1">
      <c r="A311" s="1"/>
      <c r="B311" s="2"/>
      <c r="C311" s="2"/>
      <c r="D311" s="2"/>
      <c r="E311" s="2"/>
      <c r="F311" s="2"/>
      <c r="G311" s="3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2.75" customHeight="1">
      <c r="A312" s="1"/>
      <c r="B312" s="2"/>
      <c r="C312" s="2"/>
      <c r="D312" s="2"/>
      <c r="E312" s="2"/>
      <c r="F312" s="2"/>
      <c r="G312" s="3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2.75" customHeight="1">
      <c r="A313" s="1"/>
      <c r="B313" s="2"/>
      <c r="C313" s="2"/>
      <c r="D313" s="2"/>
      <c r="E313" s="2"/>
      <c r="F313" s="2"/>
      <c r="G313" s="3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2.75" customHeight="1">
      <c r="A314" s="1"/>
      <c r="B314" s="2"/>
      <c r="C314" s="2"/>
      <c r="D314" s="2"/>
      <c r="E314" s="2"/>
      <c r="F314" s="2"/>
      <c r="G314" s="3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2.75" customHeight="1">
      <c r="A315" s="1"/>
      <c r="B315" s="2"/>
      <c r="C315" s="2"/>
      <c r="D315" s="2"/>
      <c r="E315" s="2"/>
      <c r="F315" s="2"/>
      <c r="G315" s="3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2.75" customHeight="1">
      <c r="A316" s="1"/>
      <c r="B316" s="2"/>
      <c r="C316" s="2"/>
      <c r="D316" s="2"/>
      <c r="E316" s="2"/>
      <c r="F316" s="2"/>
      <c r="G316" s="3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2.75" customHeight="1">
      <c r="A317" s="1"/>
      <c r="B317" s="2"/>
      <c r="C317" s="2"/>
      <c r="D317" s="2"/>
      <c r="E317" s="2"/>
      <c r="F317" s="2"/>
      <c r="G317" s="3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2.75" customHeight="1">
      <c r="A318" s="1"/>
      <c r="B318" s="2"/>
      <c r="C318" s="2"/>
      <c r="D318" s="2"/>
      <c r="E318" s="2"/>
      <c r="F318" s="2"/>
      <c r="G318" s="3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2.75" customHeight="1">
      <c r="A319" s="1"/>
      <c r="B319" s="2"/>
      <c r="C319" s="2"/>
      <c r="D319" s="2"/>
      <c r="E319" s="2"/>
      <c r="F319" s="2"/>
      <c r="G319" s="3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2.75" customHeight="1">
      <c r="A320" s="1"/>
      <c r="B320" s="2"/>
      <c r="C320" s="2"/>
      <c r="D320" s="2"/>
      <c r="E320" s="2"/>
      <c r="F320" s="2"/>
      <c r="G320" s="3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2.75" customHeight="1">
      <c r="A321" s="1"/>
      <c r="B321" s="2"/>
      <c r="C321" s="2"/>
      <c r="D321" s="2"/>
      <c r="E321" s="2"/>
      <c r="F321" s="2"/>
      <c r="G321" s="3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2.75" customHeight="1">
      <c r="A322" s="1"/>
      <c r="B322" s="2"/>
      <c r="C322" s="2"/>
      <c r="D322" s="2"/>
      <c r="E322" s="2"/>
      <c r="F322" s="2"/>
      <c r="G322" s="3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2.75" customHeight="1">
      <c r="A323" s="1"/>
      <c r="B323" s="2"/>
      <c r="C323" s="2"/>
      <c r="D323" s="2"/>
      <c r="E323" s="2"/>
      <c r="F323" s="2"/>
      <c r="G323" s="3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2.75" customHeight="1">
      <c r="A324" s="1"/>
      <c r="B324" s="2"/>
      <c r="C324" s="2"/>
      <c r="D324" s="2"/>
      <c r="E324" s="2"/>
      <c r="F324" s="2"/>
      <c r="G324" s="3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2.75" customHeight="1">
      <c r="A325" s="1"/>
      <c r="B325" s="2"/>
      <c r="C325" s="2"/>
      <c r="D325" s="2"/>
      <c r="E325" s="2"/>
      <c r="F325" s="2"/>
      <c r="G325" s="3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2.75" customHeight="1">
      <c r="A326" s="1"/>
      <c r="B326" s="2"/>
      <c r="C326" s="2"/>
      <c r="D326" s="2"/>
      <c r="E326" s="2"/>
      <c r="F326" s="2"/>
      <c r="G326" s="3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2.75" customHeight="1">
      <c r="A327" s="1"/>
      <c r="B327" s="2"/>
      <c r="C327" s="2"/>
      <c r="D327" s="2"/>
      <c r="E327" s="2"/>
      <c r="F327" s="2"/>
      <c r="G327" s="3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2.75" customHeight="1">
      <c r="A328" s="1"/>
      <c r="B328" s="2"/>
      <c r="C328" s="2"/>
      <c r="D328" s="2"/>
      <c r="E328" s="2"/>
      <c r="F328" s="2"/>
      <c r="G328" s="3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2.75" customHeight="1">
      <c r="A329" s="1"/>
      <c r="B329" s="2"/>
      <c r="C329" s="2"/>
      <c r="D329" s="2"/>
      <c r="E329" s="2"/>
      <c r="F329" s="2"/>
      <c r="G329" s="3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2.75" customHeight="1">
      <c r="A330" s="1"/>
      <c r="B330" s="2"/>
      <c r="C330" s="2"/>
      <c r="D330" s="2"/>
      <c r="E330" s="2"/>
      <c r="F330" s="2"/>
      <c r="G330" s="3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2.75" customHeight="1">
      <c r="A331" s="1"/>
      <c r="B331" s="2"/>
      <c r="C331" s="2"/>
      <c r="D331" s="2"/>
      <c r="E331" s="2"/>
      <c r="F331" s="2"/>
      <c r="G331" s="3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2.75" customHeight="1">
      <c r="A332" s="1"/>
      <c r="B332" s="2"/>
      <c r="C332" s="2"/>
      <c r="D332" s="2"/>
      <c r="E332" s="2"/>
      <c r="F332" s="2"/>
      <c r="G332" s="3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2.75" customHeight="1">
      <c r="A333" s="1"/>
      <c r="B333" s="2"/>
      <c r="C333" s="2"/>
      <c r="D333" s="2"/>
      <c r="E333" s="2"/>
      <c r="F333" s="2"/>
      <c r="G333" s="3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2.75" customHeight="1">
      <c r="A334" s="1"/>
      <c r="B334" s="2"/>
      <c r="C334" s="2"/>
      <c r="D334" s="2"/>
      <c r="E334" s="2"/>
      <c r="F334" s="2"/>
      <c r="G334" s="3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2.75" customHeight="1">
      <c r="A335" s="1"/>
      <c r="B335" s="2"/>
      <c r="C335" s="2"/>
      <c r="D335" s="2"/>
      <c r="E335" s="2"/>
      <c r="F335" s="2"/>
      <c r="G335" s="3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2.75" customHeight="1">
      <c r="A336" s="1"/>
      <c r="B336" s="2"/>
      <c r="C336" s="2"/>
      <c r="D336" s="2"/>
      <c r="E336" s="2"/>
      <c r="F336" s="2"/>
      <c r="G336" s="3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2.75" customHeight="1">
      <c r="A337" s="1"/>
      <c r="B337" s="2"/>
      <c r="C337" s="2"/>
      <c r="D337" s="2"/>
      <c r="E337" s="2"/>
      <c r="F337" s="2"/>
      <c r="G337" s="3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2.75" customHeight="1">
      <c r="A338" s="1"/>
      <c r="B338" s="2"/>
      <c r="C338" s="2"/>
      <c r="D338" s="2"/>
      <c r="E338" s="2"/>
      <c r="F338" s="2"/>
      <c r="G338" s="3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2.75" customHeight="1">
      <c r="A339" s="1"/>
      <c r="B339" s="2"/>
      <c r="C339" s="2"/>
      <c r="D339" s="2"/>
      <c r="E339" s="2"/>
      <c r="F339" s="2"/>
      <c r="G339" s="3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2.75" customHeight="1">
      <c r="A340" s="1"/>
      <c r="B340" s="2"/>
      <c r="C340" s="2"/>
      <c r="D340" s="2"/>
      <c r="E340" s="2"/>
      <c r="F340" s="2"/>
      <c r="G340" s="3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2.75" customHeight="1">
      <c r="A341" s="1"/>
      <c r="B341" s="2"/>
      <c r="C341" s="2"/>
      <c r="D341" s="2"/>
      <c r="E341" s="2"/>
      <c r="F341" s="2"/>
      <c r="G341" s="3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2.75" customHeight="1">
      <c r="A342" s="1"/>
      <c r="B342" s="2"/>
      <c r="C342" s="2"/>
      <c r="D342" s="2"/>
      <c r="E342" s="2"/>
      <c r="F342" s="2"/>
      <c r="G342" s="3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2.75" customHeight="1">
      <c r="A343" s="1"/>
      <c r="B343" s="2"/>
      <c r="C343" s="2"/>
      <c r="D343" s="2"/>
      <c r="E343" s="2"/>
      <c r="F343" s="2"/>
      <c r="G343" s="3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2.75" customHeight="1">
      <c r="A344" s="1"/>
      <c r="B344" s="2"/>
      <c r="C344" s="2"/>
      <c r="D344" s="2"/>
      <c r="E344" s="2"/>
      <c r="F344" s="2"/>
      <c r="G344" s="3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2.75" customHeight="1">
      <c r="A345" s="1"/>
      <c r="B345" s="2"/>
      <c r="C345" s="2"/>
      <c r="D345" s="2"/>
      <c r="E345" s="2"/>
      <c r="F345" s="2"/>
      <c r="G345" s="3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2.75" customHeight="1">
      <c r="A346" s="1"/>
      <c r="B346" s="2"/>
      <c r="C346" s="2"/>
      <c r="D346" s="2"/>
      <c r="E346" s="2"/>
      <c r="F346" s="2"/>
      <c r="G346" s="3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2.75" customHeight="1">
      <c r="A347" s="1"/>
      <c r="B347" s="2"/>
      <c r="C347" s="2"/>
      <c r="D347" s="2"/>
      <c r="E347" s="2"/>
      <c r="F347" s="2"/>
      <c r="G347" s="3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2.75" customHeight="1">
      <c r="A348" s="1"/>
      <c r="B348" s="2"/>
      <c r="C348" s="2"/>
      <c r="D348" s="2"/>
      <c r="E348" s="2"/>
      <c r="F348" s="2"/>
      <c r="G348" s="3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2.75" customHeight="1">
      <c r="A349" s="1"/>
      <c r="B349" s="2"/>
      <c r="C349" s="2"/>
      <c r="D349" s="2"/>
      <c r="E349" s="2"/>
      <c r="F349" s="2"/>
      <c r="G349" s="3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2.75" customHeight="1">
      <c r="A350" s="1"/>
      <c r="B350" s="2"/>
      <c r="C350" s="2"/>
      <c r="D350" s="2"/>
      <c r="E350" s="2"/>
      <c r="F350" s="2"/>
      <c r="G350" s="3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2.75" customHeight="1">
      <c r="A351" s="1"/>
      <c r="B351" s="2"/>
      <c r="C351" s="2"/>
      <c r="D351" s="2"/>
      <c r="E351" s="2"/>
      <c r="F351" s="2"/>
      <c r="G351" s="3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2.75" customHeight="1">
      <c r="A352" s="1"/>
      <c r="B352" s="2"/>
      <c r="C352" s="2"/>
      <c r="D352" s="2"/>
      <c r="E352" s="2"/>
      <c r="F352" s="2"/>
      <c r="G352" s="3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2.75" customHeight="1">
      <c r="A353" s="1"/>
      <c r="B353" s="2"/>
      <c r="C353" s="2"/>
      <c r="D353" s="2"/>
      <c r="E353" s="2"/>
      <c r="F353" s="2"/>
      <c r="G353" s="3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2.75" customHeight="1">
      <c r="A354" s="1"/>
      <c r="B354" s="2"/>
      <c r="C354" s="2"/>
      <c r="D354" s="2"/>
      <c r="E354" s="2"/>
      <c r="F354" s="2"/>
      <c r="G354" s="3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2.75" customHeight="1">
      <c r="A355" s="1"/>
      <c r="B355" s="2"/>
      <c r="C355" s="2"/>
      <c r="D355" s="2"/>
      <c r="E355" s="2"/>
      <c r="F355" s="2"/>
      <c r="G355" s="3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2.75" customHeight="1">
      <c r="A356" s="1"/>
      <c r="B356" s="2"/>
      <c r="C356" s="2"/>
      <c r="D356" s="2"/>
      <c r="E356" s="2"/>
      <c r="F356" s="2"/>
      <c r="G356" s="3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2.75" customHeight="1">
      <c r="A357" s="1"/>
      <c r="B357" s="2"/>
      <c r="C357" s="2"/>
      <c r="D357" s="2"/>
      <c r="E357" s="2"/>
      <c r="F357" s="2"/>
      <c r="G357" s="3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2.75" customHeight="1">
      <c r="A358" s="1"/>
      <c r="B358" s="2"/>
      <c r="C358" s="2"/>
      <c r="D358" s="2"/>
      <c r="E358" s="2"/>
      <c r="F358" s="2"/>
      <c r="G358" s="3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2.75" customHeight="1">
      <c r="A359" s="1"/>
      <c r="B359" s="2"/>
      <c r="C359" s="2"/>
      <c r="D359" s="2"/>
      <c r="E359" s="2"/>
      <c r="F359" s="2"/>
      <c r="G359" s="3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2.75" customHeight="1">
      <c r="A360" s="1"/>
      <c r="B360" s="2"/>
      <c r="C360" s="2"/>
      <c r="D360" s="2"/>
      <c r="E360" s="2"/>
      <c r="F360" s="2"/>
      <c r="G360" s="3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2.75" customHeight="1">
      <c r="A361" s="1"/>
      <c r="B361" s="2"/>
      <c r="C361" s="2"/>
      <c r="D361" s="2"/>
      <c r="E361" s="2"/>
      <c r="F361" s="2"/>
      <c r="G361" s="3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2.75" customHeight="1">
      <c r="A362" s="1"/>
      <c r="B362" s="2"/>
      <c r="C362" s="2"/>
      <c r="D362" s="2"/>
      <c r="E362" s="2"/>
      <c r="F362" s="2"/>
      <c r="G362" s="3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2.75" customHeight="1">
      <c r="A363" s="1"/>
      <c r="B363" s="2"/>
      <c r="C363" s="2"/>
      <c r="D363" s="2"/>
      <c r="E363" s="2"/>
      <c r="F363" s="2"/>
      <c r="G363" s="3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2.75" customHeight="1">
      <c r="A364" s="1"/>
      <c r="B364" s="2"/>
      <c r="C364" s="2"/>
      <c r="D364" s="2"/>
      <c r="E364" s="2"/>
      <c r="F364" s="2"/>
      <c r="G364" s="3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2.75" customHeight="1">
      <c r="A365" s="1"/>
      <c r="B365" s="2"/>
      <c r="C365" s="2"/>
      <c r="D365" s="2"/>
      <c r="E365" s="2"/>
      <c r="F365" s="2"/>
      <c r="G365" s="3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2.75" customHeight="1">
      <c r="A366" s="1"/>
      <c r="B366" s="2"/>
      <c r="C366" s="2"/>
      <c r="D366" s="2"/>
      <c r="E366" s="2"/>
      <c r="F366" s="2"/>
      <c r="G366" s="3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2.75" customHeight="1">
      <c r="A367" s="1"/>
      <c r="B367" s="2"/>
      <c r="C367" s="2"/>
      <c r="D367" s="2"/>
      <c r="E367" s="2"/>
      <c r="F367" s="2"/>
      <c r="G367" s="3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2.75" customHeight="1">
      <c r="A368" s="1"/>
      <c r="B368" s="2"/>
      <c r="C368" s="2"/>
      <c r="D368" s="2"/>
      <c r="E368" s="2"/>
      <c r="F368" s="2"/>
      <c r="G368" s="3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2.75" customHeight="1">
      <c r="A369" s="1"/>
      <c r="B369" s="2"/>
      <c r="C369" s="2"/>
      <c r="D369" s="2"/>
      <c r="E369" s="2"/>
      <c r="F369" s="2"/>
      <c r="G369" s="3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2.75" customHeight="1">
      <c r="A370" s="1"/>
      <c r="B370" s="2"/>
      <c r="C370" s="2"/>
      <c r="D370" s="2"/>
      <c r="E370" s="2"/>
      <c r="F370" s="2"/>
      <c r="G370" s="3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2.75" customHeight="1">
      <c r="A371" s="1"/>
      <c r="B371" s="2"/>
      <c r="C371" s="2"/>
      <c r="D371" s="2"/>
      <c r="E371" s="2"/>
      <c r="F371" s="2"/>
      <c r="G371" s="3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2.75" customHeight="1">
      <c r="A372" s="1"/>
      <c r="B372" s="2"/>
      <c r="C372" s="2"/>
      <c r="D372" s="2"/>
      <c r="E372" s="2"/>
      <c r="F372" s="2"/>
      <c r="G372" s="3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2.75" customHeight="1">
      <c r="A373" s="1"/>
      <c r="B373" s="2"/>
      <c r="C373" s="2"/>
      <c r="D373" s="2"/>
      <c r="E373" s="2"/>
      <c r="F373" s="2"/>
      <c r="G373" s="3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2.75" customHeight="1">
      <c r="A374" s="1"/>
      <c r="B374" s="2"/>
      <c r="C374" s="2"/>
      <c r="D374" s="2"/>
      <c r="E374" s="2"/>
      <c r="F374" s="2"/>
      <c r="G374" s="3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2.75" customHeight="1">
      <c r="A375" s="1"/>
      <c r="B375" s="2"/>
      <c r="C375" s="2"/>
      <c r="D375" s="2"/>
      <c r="E375" s="2"/>
      <c r="F375" s="2"/>
      <c r="G375" s="3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2.75" customHeight="1">
      <c r="A376" s="1"/>
      <c r="B376" s="2"/>
      <c r="C376" s="2"/>
      <c r="D376" s="2"/>
      <c r="E376" s="2"/>
      <c r="F376" s="2"/>
      <c r="G376" s="3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2.75" customHeight="1">
      <c r="A377" s="1"/>
      <c r="B377" s="2"/>
      <c r="C377" s="2"/>
      <c r="D377" s="2"/>
      <c r="E377" s="2"/>
      <c r="F377" s="2"/>
      <c r="G377" s="3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2.75" customHeight="1">
      <c r="A378" s="1"/>
      <c r="B378" s="2"/>
      <c r="C378" s="2"/>
      <c r="D378" s="2"/>
      <c r="E378" s="2"/>
      <c r="F378" s="2"/>
      <c r="G378" s="3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2.75" customHeight="1">
      <c r="A379" s="1"/>
      <c r="B379" s="2"/>
      <c r="C379" s="2"/>
      <c r="D379" s="2"/>
      <c r="E379" s="2"/>
      <c r="F379" s="2"/>
      <c r="G379" s="3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2.75" customHeight="1">
      <c r="A380" s="1"/>
      <c r="B380" s="2"/>
      <c r="C380" s="2"/>
      <c r="D380" s="2"/>
      <c r="E380" s="2"/>
      <c r="F380" s="2"/>
      <c r="G380" s="3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2.75" customHeight="1">
      <c r="A381" s="1"/>
      <c r="B381" s="2"/>
      <c r="C381" s="2"/>
      <c r="D381" s="2"/>
      <c r="E381" s="2"/>
      <c r="F381" s="2"/>
      <c r="G381" s="3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2.75" customHeight="1">
      <c r="A382" s="1"/>
      <c r="B382" s="2"/>
      <c r="C382" s="2"/>
      <c r="D382" s="2"/>
      <c r="E382" s="2"/>
      <c r="F382" s="2"/>
      <c r="G382" s="3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2.75" customHeight="1">
      <c r="A383" s="1"/>
      <c r="B383" s="2"/>
      <c r="C383" s="2"/>
      <c r="D383" s="2"/>
      <c r="E383" s="2"/>
      <c r="F383" s="2"/>
      <c r="G383" s="3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2.75" customHeight="1">
      <c r="A384" s="1"/>
      <c r="B384" s="2"/>
      <c r="C384" s="2"/>
      <c r="D384" s="2"/>
      <c r="E384" s="2"/>
      <c r="F384" s="2"/>
      <c r="G384" s="3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2.75" customHeight="1">
      <c r="A385" s="1"/>
      <c r="B385" s="2"/>
      <c r="C385" s="2"/>
      <c r="D385" s="2"/>
      <c r="E385" s="2"/>
      <c r="F385" s="2"/>
      <c r="G385" s="3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2.75" customHeight="1">
      <c r="A386" s="1"/>
      <c r="B386" s="2"/>
      <c r="C386" s="2"/>
      <c r="D386" s="2"/>
      <c r="E386" s="2"/>
      <c r="F386" s="2"/>
      <c r="G386" s="3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2.75" customHeight="1">
      <c r="A387" s="1"/>
      <c r="B387" s="2"/>
      <c r="C387" s="2"/>
      <c r="D387" s="2"/>
      <c r="E387" s="2"/>
      <c r="F387" s="2"/>
      <c r="G387" s="3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2.75" customHeight="1">
      <c r="A388" s="1"/>
      <c r="B388" s="2"/>
      <c r="C388" s="2"/>
      <c r="D388" s="2"/>
      <c r="E388" s="2"/>
      <c r="F388" s="2"/>
      <c r="G388" s="3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2.75" customHeight="1">
      <c r="A389" s="1"/>
      <c r="B389" s="2"/>
      <c r="C389" s="2"/>
      <c r="D389" s="2"/>
      <c r="E389" s="2"/>
      <c r="F389" s="2"/>
      <c r="G389" s="3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2.75" customHeight="1">
      <c r="A390" s="1"/>
      <c r="B390" s="2"/>
      <c r="C390" s="2"/>
      <c r="D390" s="2"/>
      <c r="E390" s="2"/>
      <c r="F390" s="2"/>
      <c r="G390" s="3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2.75" customHeight="1">
      <c r="A391" s="1"/>
      <c r="B391" s="2"/>
      <c r="C391" s="2"/>
      <c r="D391" s="2"/>
      <c r="E391" s="2"/>
      <c r="F391" s="2"/>
      <c r="G391" s="3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2.75" customHeight="1">
      <c r="A392" s="1"/>
      <c r="B392" s="2"/>
      <c r="C392" s="2"/>
      <c r="D392" s="2"/>
      <c r="E392" s="2"/>
      <c r="F392" s="2"/>
      <c r="G392" s="3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2.75" customHeight="1">
      <c r="A393" s="1"/>
      <c r="B393" s="2"/>
      <c r="C393" s="2"/>
      <c r="D393" s="2"/>
      <c r="E393" s="2"/>
      <c r="F393" s="2"/>
      <c r="G393" s="3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2.75" customHeight="1">
      <c r="A394" s="1"/>
      <c r="B394" s="2"/>
      <c r="C394" s="2"/>
      <c r="D394" s="2"/>
      <c r="E394" s="2"/>
      <c r="F394" s="2"/>
      <c r="G394" s="3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2.75" customHeight="1">
      <c r="A395" s="1"/>
      <c r="B395" s="2"/>
      <c r="C395" s="2"/>
      <c r="D395" s="2"/>
      <c r="E395" s="2"/>
      <c r="F395" s="2"/>
      <c r="G395" s="3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2.75" customHeight="1">
      <c r="A396" s="1"/>
      <c r="B396" s="2"/>
      <c r="C396" s="2"/>
      <c r="D396" s="2"/>
      <c r="E396" s="2"/>
      <c r="F396" s="2"/>
      <c r="G396" s="3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2.75" customHeight="1">
      <c r="A397" s="1"/>
      <c r="B397" s="2"/>
      <c r="C397" s="2"/>
      <c r="D397" s="2"/>
      <c r="E397" s="2"/>
      <c r="F397" s="2"/>
      <c r="G397" s="3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2.75" customHeight="1">
      <c r="A398" s="1"/>
      <c r="B398" s="2"/>
      <c r="C398" s="2"/>
      <c r="D398" s="2"/>
      <c r="E398" s="2"/>
      <c r="F398" s="2"/>
      <c r="G398" s="3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2.75" customHeight="1">
      <c r="A399" s="1"/>
      <c r="B399" s="2"/>
      <c r="C399" s="2"/>
      <c r="D399" s="2"/>
      <c r="E399" s="2"/>
      <c r="F399" s="2"/>
      <c r="G399" s="3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2.75" customHeight="1">
      <c r="A400" s="1"/>
      <c r="B400" s="2"/>
      <c r="C400" s="2"/>
      <c r="D400" s="2"/>
      <c r="E400" s="2"/>
      <c r="F400" s="2"/>
      <c r="G400" s="3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2.75" customHeight="1">
      <c r="A401" s="1"/>
      <c r="B401" s="2"/>
      <c r="C401" s="2"/>
      <c r="D401" s="2"/>
      <c r="E401" s="2"/>
      <c r="F401" s="2"/>
      <c r="G401" s="3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2.75" customHeight="1">
      <c r="A402" s="1"/>
      <c r="B402" s="2"/>
      <c r="C402" s="2"/>
      <c r="D402" s="2"/>
      <c r="E402" s="2"/>
      <c r="F402" s="2"/>
      <c r="G402" s="3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2.75" customHeight="1">
      <c r="A403" s="1"/>
      <c r="B403" s="2"/>
      <c r="C403" s="2"/>
      <c r="D403" s="2"/>
      <c r="E403" s="2"/>
      <c r="F403" s="2"/>
      <c r="G403" s="3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2.75" customHeight="1">
      <c r="A404" s="1"/>
      <c r="B404" s="2"/>
      <c r="C404" s="2"/>
      <c r="D404" s="2"/>
      <c r="E404" s="2"/>
      <c r="F404" s="2"/>
      <c r="G404" s="3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2.75" customHeight="1">
      <c r="A405" s="1"/>
      <c r="B405" s="2"/>
      <c r="C405" s="2"/>
      <c r="D405" s="2"/>
      <c r="E405" s="2"/>
      <c r="F405" s="2"/>
      <c r="G405" s="3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2.75" customHeight="1">
      <c r="A406" s="1"/>
      <c r="B406" s="2"/>
      <c r="C406" s="2"/>
      <c r="D406" s="2"/>
      <c r="E406" s="2"/>
      <c r="F406" s="2"/>
      <c r="G406" s="3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2.75" customHeight="1">
      <c r="A407" s="1"/>
      <c r="B407" s="2"/>
      <c r="C407" s="2"/>
      <c r="D407" s="2"/>
      <c r="E407" s="2"/>
      <c r="F407" s="2"/>
      <c r="G407" s="3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2.75" customHeight="1">
      <c r="A408" s="1"/>
      <c r="B408" s="2"/>
      <c r="C408" s="2"/>
      <c r="D408" s="2"/>
      <c r="E408" s="2"/>
      <c r="F408" s="2"/>
      <c r="G408" s="3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2.75" customHeight="1">
      <c r="A409" s="1"/>
      <c r="B409" s="2"/>
      <c r="C409" s="2"/>
      <c r="D409" s="2"/>
      <c r="E409" s="2"/>
      <c r="F409" s="2"/>
      <c r="G409" s="3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2.75" customHeight="1">
      <c r="A410" s="1"/>
      <c r="B410" s="2"/>
      <c r="C410" s="2"/>
      <c r="D410" s="2"/>
      <c r="E410" s="2"/>
      <c r="F410" s="2"/>
      <c r="G410" s="3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2.75" customHeight="1">
      <c r="A411" s="1"/>
      <c r="B411" s="2"/>
      <c r="C411" s="2"/>
      <c r="D411" s="2"/>
      <c r="E411" s="2"/>
      <c r="F411" s="2"/>
      <c r="G411" s="3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2.75" customHeight="1">
      <c r="A412" s="1"/>
      <c r="B412" s="2"/>
      <c r="C412" s="2"/>
      <c r="D412" s="2"/>
      <c r="E412" s="2"/>
      <c r="F412" s="2"/>
      <c r="G412" s="3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2.75" customHeight="1">
      <c r="A413" s="1"/>
      <c r="B413" s="2"/>
      <c r="C413" s="2"/>
      <c r="D413" s="2"/>
      <c r="E413" s="2"/>
      <c r="F413" s="2"/>
      <c r="G413" s="3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2.75" customHeight="1">
      <c r="A414" s="1"/>
      <c r="B414" s="2"/>
      <c r="C414" s="2"/>
      <c r="D414" s="2"/>
      <c r="E414" s="2"/>
      <c r="F414" s="2"/>
      <c r="G414" s="3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2.75" customHeight="1">
      <c r="A415" s="1"/>
      <c r="B415" s="2"/>
      <c r="C415" s="2"/>
      <c r="D415" s="2"/>
      <c r="E415" s="2"/>
      <c r="F415" s="2"/>
      <c r="G415" s="3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2.75" customHeight="1">
      <c r="A416" s="1"/>
      <c r="B416" s="2"/>
      <c r="C416" s="2"/>
      <c r="D416" s="2"/>
      <c r="E416" s="2"/>
      <c r="F416" s="2"/>
      <c r="G416" s="3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2.75" customHeight="1">
      <c r="A417" s="1"/>
      <c r="B417" s="2"/>
      <c r="C417" s="2"/>
      <c r="D417" s="2"/>
      <c r="E417" s="2"/>
      <c r="F417" s="2"/>
      <c r="G417" s="3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2.75" customHeight="1">
      <c r="A418" s="1"/>
      <c r="B418" s="2"/>
      <c r="C418" s="2"/>
      <c r="D418" s="2"/>
      <c r="E418" s="2"/>
      <c r="F418" s="2"/>
      <c r="G418" s="3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2.75" customHeight="1">
      <c r="A419" s="1"/>
      <c r="B419" s="2"/>
      <c r="C419" s="2"/>
      <c r="D419" s="2"/>
      <c r="E419" s="2"/>
      <c r="F419" s="2"/>
      <c r="G419" s="3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2.75" customHeight="1">
      <c r="A420" s="1"/>
      <c r="B420" s="2"/>
      <c r="C420" s="2"/>
      <c r="D420" s="2"/>
      <c r="E420" s="2"/>
      <c r="F420" s="2"/>
      <c r="G420" s="3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2.75" customHeight="1">
      <c r="A421" s="1"/>
      <c r="B421" s="2"/>
      <c r="C421" s="2"/>
      <c r="D421" s="2"/>
      <c r="E421" s="2"/>
      <c r="F421" s="2"/>
      <c r="G421" s="3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2.75" customHeight="1">
      <c r="A422" s="1"/>
      <c r="B422" s="2"/>
      <c r="C422" s="2"/>
      <c r="D422" s="2"/>
      <c r="E422" s="2"/>
      <c r="F422" s="2"/>
      <c r="G422" s="3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2.75" customHeight="1">
      <c r="A423" s="1"/>
      <c r="B423" s="2"/>
      <c r="C423" s="2"/>
      <c r="D423" s="2"/>
      <c r="E423" s="2"/>
      <c r="F423" s="2"/>
      <c r="G423" s="3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2.75" customHeight="1">
      <c r="A424" s="1"/>
      <c r="B424" s="2"/>
      <c r="C424" s="2"/>
      <c r="D424" s="2"/>
      <c r="E424" s="2"/>
      <c r="F424" s="2"/>
      <c r="G424" s="3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2.75" customHeight="1">
      <c r="A425" s="1"/>
      <c r="B425" s="2"/>
      <c r="C425" s="2"/>
      <c r="D425" s="2"/>
      <c r="E425" s="2"/>
      <c r="F425" s="2"/>
      <c r="G425" s="3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2.75" customHeight="1">
      <c r="A426" s="1"/>
      <c r="B426" s="2"/>
      <c r="C426" s="2"/>
      <c r="D426" s="2"/>
      <c r="E426" s="2"/>
      <c r="F426" s="2"/>
      <c r="G426" s="3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2.75" customHeight="1">
      <c r="A427" s="1"/>
      <c r="B427" s="2"/>
      <c r="C427" s="2"/>
      <c r="D427" s="2"/>
      <c r="E427" s="2"/>
      <c r="F427" s="2"/>
      <c r="G427" s="3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2.75" customHeight="1">
      <c r="A428" s="1"/>
      <c r="B428" s="2"/>
      <c r="C428" s="2"/>
      <c r="D428" s="2"/>
      <c r="E428" s="2"/>
      <c r="F428" s="2"/>
      <c r="G428" s="3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2.75" customHeight="1">
      <c r="A429" s="1"/>
      <c r="B429" s="2"/>
      <c r="C429" s="2"/>
      <c r="D429" s="2"/>
      <c r="E429" s="2"/>
      <c r="F429" s="2"/>
      <c r="G429" s="3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2.75" customHeight="1">
      <c r="A430" s="1"/>
      <c r="B430" s="2"/>
      <c r="C430" s="2"/>
      <c r="D430" s="2"/>
      <c r="E430" s="2"/>
      <c r="F430" s="2"/>
      <c r="G430" s="3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2.75" customHeight="1">
      <c r="A431" s="1"/>
      <c r="B431" s="2"/>
      <c r="C431" s="2"/>
      <c r="D431" s="2"/>
      <c r="E431" s="2"/>
      <c r="F431" s="2"/>
      <c r="G431" s="3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2.75" customHeight="1">
      <c r="A432" s="1"/>
      <c r="B432" s="2"/>
      <c r="C432" s="2"/>
      <c r="D432" s="2"/>
      <c r="E432" s="2"/>
      <c r="F432" s="2"/>
      <c r="G432" s="3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2.75" customHeight="1">
      <c r="A433" s="1"/>
      <c r="B433" s="2"/>
      <c r="C433" s="2"/>
      <c r="D433" s="2"/>
      <c r="E433" s="2"/>
      <c r="F433" s="2"/>
      <c r="G433" s="3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2.75" customHeight="1">
      <c r="A434" s="1"/>
      <c r="B434" s="2"/>
      <c r="C434" s="2"/>
      <c r="D434" s="2"/>
      <c r="E434" s="2"/>
      <c r="F434" s="2"/>
      <c r="G434" s="3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2.75" customHeight="1">
      <c r="A435" s="1"/>
      <c r="B435" s="2"/>
      <c r="C435" s="2"/>
      <c r="D435" s="2"/>
      <c r="E435" s="2"/>
      <c r="F435" s="2"/>
      <c r="G435" s="3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2.75" customHeight="1">
      <c r="A436" s="1"/>
      <c r="B436" s="2"/>
      <c r="C436" s="2"/>
      <c r="D436" s="2"/>
      <c r="E436" s="2"/>
      <c r="F436" s="2"/>
      <c r="G436" s="3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2.75" customHeight="1">
      <c r="A437" s="1"/>
      <c r="B437" s="2"/>
      <c r="C437" s="2"/>
      <c r="D437" s="2"/>
      <c r="E437" s="2"/>
      <c r="F437" s="2"/>
      <c r="G437" s="3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2.75" customHeight="1">
      <c r="A438" s="1"/>
      <c r="B438" s="2"/>
      <c r="C438" s="2"/>
      <c r="D438" s="2"/>
      <c r="E438" s="2"/>
      <c r="F438" s="2"/>
      <c r="G438" s="3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2.75" customHeight="1">
      <c r="A439" s="1"/>
      <c r="B439" s="2"/>
      <c r="C439" s="2"/>
      <c r="D439" s="2"/>
      <c r="E439" s="2"/>
      <c r="F439" s="2"/>
      <c r="G439" s="3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2.75" customHeight="1">
      <c r="A440" s="1"/>
      <c r="B440" s="2"/>
      <c r="C440" s="2"/>
      <c r="D440" s="2"/>
      <c r="E440" s="2"/>
      <c r="F440" s="2"/>
      <c r="G440" s="3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2.75" customHeight="1">
      <c r="A441" s="1"/>
      <c r="B441" s="2"/>
      <c r="C441" s="2"/>
      <c r="D441" s="2"/>
      <c r="E441" s="2"/>
      <c r="F441" s="2"/>
      <c r="G441" s="3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2.75" customHeight="1">
      <c r="A442" s="1"/>
      <c r="B442" s="2"/>
      <c r="C442" s="2"/>
      <c r="D442" s="2"/>
      <c r="E442" s="2"/>
      <c r="F442" s="2"/>
      <c r="G442" s="3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2.75" customHeight="1">
      <c r="A443" s="1"/>
      <c r="B443" s="2"/>
      <c r="C443" s="2"/>
      <c r="D443" s="2"/>
      <c r="E443" s="2"/>
      <c r="F443" s="2"/>
      <c r="G443" s="3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2.75" customHeight="1">
      <c r="A444" s="1"/>
      <c r="B444" s="2"/>
      <c r="C444" s="2"/>
      <c r="D444" s="2"/>
      <c r="E444" s="2"/>
      <c r="F444" s="2"/>
      <c r="G444" s="3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2.75" customHeight="1">
      <c r="A445" s="1"/>
      <c r="B445" s="2"/>
      <c r="C445" s="2"/>
      <c r="D445" s="2"/>
      <c r="E445" s="2"/>
      <c r="F445" s="2"/>
      <c r="G445" s="3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2.75" customHeight="1">
      <c r="A446" s="1"/>
      <c r="B446" s="2"/>
      <c r="C446" s="2"/>
      <c r="D446" s="2"/>
      <c r="E446" s="2"/>
      <c r="F446" s="2"/>
      <c r="G446" s="3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2.75" customHeight="1">
      <c r="A447" s="1"/>
      <c r="B447" s="2"/>
      <c r="C447" s="2"/>
      <c r="D447" s="2"/>
      <c r="E447" s="2"/>
      <c r="F447" s="2"/>
      <c r="G447" s="3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2.75" customHeight="1">
      <c r="A448" s="1"/>
      <c r="B448" s="2"/>
      <c r="C448" s="2"/>
      <c r="D448" s="2"/>
      <c r="E448" s="2"/>
      <c r="F448" s="2"/>
      <c r="G448" s="3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2.75" customHeight="1">
      <c r="A449" s="1"/>
      <c r="B449" s="2"/>
      <c r="C449" s="2"/>
      <c r="D449" s="2"/>
      <c r="E449" s="2"/>
      <c r="F449" s="2"/>
      <c r="G449" s="3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2.75" customHeight="1">
      <c r="A450" s="1"/>
      <c r="B450" s="2"/>
      <c r="C450" s="2"/>
      <c r="D450" s="2"/>
      <c r="E450" s="2"/>
      <c r="F450" s="2"/>
      <c r="G450" s="3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2.75" customHeight="1">
      <c r="A451" s="1"/>
      <c r="B451" s="2"/>
      <c r="C451" s="2"/>
      <c r="D451" s="2"/>
      <c r="E451" s="2"/>
      <c r="F451" s="2"/>
      <c r="G451" s="3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2.75" customHeight="1">
      <c r="A452" s="1"/>
      <c r="B452" s="2"/>
      <c r="C452" s="2"/>
      <c r="D452" s="2"/>
      <c r="E452" s="2"/>
      <c r="F452" s="2"/>
      <c r="G452" s="3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2.75" customHeight="1">
      <c r="A453" s="1"/>
      <c r="B453" s="2"/>
      <c r="C453" s="2"/>
      <c r="D453" s="2"/>
      <c r="E453" s="2"/>
      <c r="F453" s="2"/>
      <c r="G453" s="3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2.75" customHeight="1">
      <c r="A454" s="1"/>
      <c r="B454" s="2"/>
      <c r="C454" s="2"/>
      <c r="D454" s="2"/>
      <c r="E454" s="2"/>
      <c r="F454" s="2"/>
      <c r="G454" s="3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2.75" customHeight="1">
      <c r="A455" s="1"/>
      <c r="B455" s="2"/>
      <c r="C455" s="2"/>
      <c r="D455" s="2"/>
      <c r="E455" s="2"/>
      <c r="F455" s="2"/>
      <c r="G455" s="3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2.75" customHeight="1">
      <c r="A456" s="1"/>
      <c r="B456" s="2"/>
      <c r="C456" s="2"/>
      <c r="D456" s="2"/>
      <c r="E456" s="2"/>
      <c r="F456" s="2"/>
      <c r="G456" s="3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2.75" customHeight="1">
      <c r="A457" s="1"/>
      <c r="B457" s="2"/>
      <c r="C457" s="2"/>
      <c r="D457" s="2"/>
      <c r="E457" s="2"/>
      <c r="F457" s="2"/>
      <c r="G457" s="3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2.75" customHeight="1">
      <c r="A458" s="1"/>
      <c r="B458" s="2"/>
      <c r="C458" s="2"/>
      <c r="D458" s="2"/>
      <c r="E458" s="2"/>
      <c r="F458" s="2"/>
      <c r="G458" s="3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2.75" customHeight="1">
      <c r="A459" s="1"/>
      <c r="B459" s="2"/>
      <c r="C459" s="2"/>
      <c r="D459" s="2"/>
      <c r="E459" s="2"/>
      <c r="F459" s="2"/>
      <c r="G459" s="3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2.75" customHeight="1">
      <c r="A460" s="1"/>
      <c r="B460" s="2"/>
      <c r="C460" s="2"/>
      <c r="D460" s="2"/>
      <c r="E460" s="2"/>
      <c r="F460" s="2"/>
      <c r="G460" s="3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2.75" customHeight="1">
      <c r="A461" s="1"/>
      <c r="B461" s="2"/>
      <c r="C461" s="2"/>
      <c r="D461" s="2"/>
      <c r="E461" s="2"/>
      <c r="F461" s="2"/>
      <c r="G461" s="3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2.75" customHeight="1">
      <c r="A462" s="1"/>
      <c r="B462" s="2"/>
      <c r="C462" s="2"/>
      <c r="D462" s="2"/>
      <c r="E462" s="2"/>
      <c r="F462" s="2"/>
      <c r="G462" s="3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2.75" customHeight="1">
      <c r="A463" s="1"/>
      <c r="B463" s="2"/>
      <c r="C463" s="2"/>
      <c r="D463" s="2"/>
      <c r="E463" s="2"/>
      <c r="F463" s="2"/>
      <c r="G463" s="3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2.75" customHeight="1">
      <c r="A464" s="1"/>
      <c r="B464" s="2"/>
      <c r="C464" s="2"/>
      <c r="D464" s="2"/>
      <c r="E464" s="2"/>
      <c r="F464" s="2"/>
      <c r="G464" s="3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2.75" customHeight="1">
      <c r="A465" s="1"/>
      <c r="B465" s="2"/>
      <c r="C465" s="2"/>
      <c r="D465" s="2"/>
      <c r="E465" s="2"/>
      <c r="F465" s="2"/>
      <c r="G465" s="3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2.75" customHeight="1">
      <c r="A466" s="1"/>
      <c r="B466" s="2"/>
      <c r="C466" s="2"/>
      <c r="D466" s="2"/>
      <c r="E466" s="2"/>
      <c r="F466" s="2"/>
      <c r="G466" s="3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2.75" customHeight="1">
      <c r="A467" s="1"/>
      <c r="B467" s="2"/>
      <c r="C467" s="2"/>
      <c r="D467" s="2"/>
      <c r="E467" s="2"/>
      <c r="F467" s="2"/>
      <c r="G467" s="3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2.75" customHeight="1">
      <c r="A468" s="1"/>
      <c r="B468" s="2"/>
      <c r="C468" s="2"/>
      <c r="D468" s="2"/>
      <c r="E468" s="2"/>
      <c r="F468" s="2"/>
      <c r="G468" s="3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2.75" customHeight="1">
      <c r="A469" s="1"/>
      <c r="B469" s="2"/>
      <c r="C469" s="2"/>
      <c r="D469" s="2"/>
      <c r="E469" s="2"/>
      <c r="F469" s="2"/>
      <c r="G469" s="3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2.75" customHeight="1">
      <c r="A470" s="1"/>
      <c r="B470" s="2"/>
      <c r="C470" s="2"/>
      <c r="D470" s="2"/>
      <c r="E470" s="2"/>
      <c r="F470" s="2"/>
      <c r="G470" s="3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2.75" customHeight="1">
      <c r="A471" s="1"/>
      <c r="B471" s="2"/>
      <c r="C471" s="2"/>
      <c r="D471" s="2"/>
      <c r="E471" s="2"/>
      <c r="F471" s="2"/>
      <c r="G471" s="3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2.75" customHeight="1">
      <c r="A472" s="1"/>
      <c r="B472" s="2"/>
      <c r="C472" s="2"/>
      <c r="D472" s="2"/>
      <c r="E472" s="2"/>
      <c r="F472" s="2"/>
      <c r="G472" s="3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2.75" customHeight="1">
      <c r="A473" s="1"/>
      <c r="B473" s="2"/>
      <c r="C473" s="2"/>
      <c r="D473" s="2"/>
      <c r="E473" s="2"/>
      <c r="F473" s="2"/>
      <c r="G473" s="3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2.75" customHeight="1">
      <c r="A474" s="1"/>
      <c r="B474" s="2"/>
      <c r="C474" s="2"/>
      <c r="D474" s="2"/>
      <c r="E474" s="2"/>
      <c r="F474" s="2"/>
      <c r="G474" s="3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2.75" customHeight="1">
      <c r="A475" s="1"/>
      <c r="B475" s="2"/>
      <c r="C475" s="2"/>
      <c r="D475" s="2"/>
      <c r="E475" s="2"/>
      <c r="F475" s="2"/>
      <c r="G475" s="3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2.75" customHeight="1">
      <c r="A476" s="1"/>
      <c r="B476" s="2"/>
      <c r="C476" s="2"/>
      <c r="D476" s="2"/>
      <c r="E476" s="2"/>
      <c r="F476" s="2"/>
      <c r="G476" s="3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2.75" customHeight="1">
      <c r="A477" s="1"/>
      <c r="B477" s="2"/>
      <c r="C477" s="2"/>
      <c r="D477" s="2"/>
      <c r="E477" s="2"/>
      <c r="F477" s="2"/>
      <c r="G477" s="3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2.75" customHeight="1">
      <c r="A478" s="1"/>
      <c r="B478" s="2"/>
      <c r="C478" s="2"/>
      <c r="D478" s="2"/>
      <c r="E478" s="2"/>
      <c r="F478" s="2"/>
      <c r="G478" s="3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2.75" customHeight="1">
      <c r="A479" s="1"/>
      <c r="B479" s="2"/>
      <c r="C479" s="2"/>
      <c r="D479" s="2"/>
      <c r="E479" s="2"/>
      <c r="F479" s="2"/>
      <c r="G479" s="3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2.75" customHeight="1">
      <c r="A480" s="1"/>
      <c r="B480" s="2"/>
      <c r="C480" s="2"/>
      <c r="D480" s="2"/>
      <c r="E480" s="2"/>
      <c r="F480" s="2"/>
      <c r="G480" s="3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2.75" customHeight="1">
      <c r="A481" s="1"/>
      <c r="B481" s="2"/>
      <c r="C481" s="2"/>
      <c r="D481" s="2"/>
      <c r="E481" s="2"/>
      <c r="F481" s="2"/>
      <c r="G481" s="3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2.75" customHeight="1">
      <c r="A482" s="1"/>
      <c r="B482" s="2"/>
      <c r="C482" s="2"/>
      <c r="D482" s="2"/>
      <c r="E482" s="2"/>
      <c r="F482" s="2"/>
      <c r="G482" s="3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2.75" customHeight="1">
      <c r="A483" s="1"/>
      <c r="B483" s="2"/>
      <c r="C483" s="2"/>
      <c r="D483" s="2"/>
      <c r="E483" s="2"/>
      <c r="F483" s="2"/>
      <c r="G483" s="3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2.75" customHeight="1">
      <c r="A484" s="1"/>
      <c r="B484" s="2"/>
      <c r="C484" s="2"/>
      <c r="D484" s="2"/>
      <c r="E484" s="2"/>
      <c r="F484" s="2"/>
      <c r="G484" s="3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2.75" customHeight="1">
      <c r="A485" s="1"/>
      <c r="B485" s="2"/>
      <c r="C485" s="2"/>
      <c r="D485" s="2"/>
      <c r="E485" s="2"/>
      <c r="F485" s="2"/>
      <c r="G485" s="3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2.75" customHeight="1">
      <c r="A486" s="1"/>
      <c r="B486" s="2"/>
      <c r="C486" s="2"/>
      <c r="D486" s="2"/>
      <c r="E486" s="2"/>
      <c r="F486" s="2"/>
      <c r="G486" s="3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2.75" customHeight="1">
      <c r="A487" s="1"/>
      <c r="B487" s="2"/>
      <c r="C487" s="2"/>
      <c r="D487" s="2"/>
      <c r="E487" s="2"/>
      <c r="F487" s="2"/>
      <c r="G487" s="3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2.75" customHeight="1">
      <c r="A488" s="1"/>
      <c r="B488" s="2"/>
      <c r="C488" s="2"/>
      <c r="D488" s="2"/>
      <c r="E488" s="2"/>
      <c r="F488" s="2"/>
      <c r="G488" s="3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2.75" customHeight="1">
      <c r="A489" s="1"/>
      <c r="B489" s="2"/>
      <c r="C489" s="2"/>
      <c r="D489" s="2"/>
      <c r="E489" s="2"/>
      <c r="F489" s="2"/>
      <c r="G489" s="3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2.75" customHeight="1">
      <c r="A490" s="1"/>
      <c r="B490" s="2"/>
      <c r="C490" s="2"/>
      <c r="D490" s="2"/>
      <c r="E490" s="2"/>
      <c r="F490" s="2"/>
      <c r="G490" s="3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2.75" customHeight="1">
      <c r="A491" s="1"/>
      <c r="B491" s="2"/>
      <c r="C491" s="2"/>
      <c r="D491" s="2"/>
      <c r="E491" s="2"/>
      <c r="F491" s="2"/>
      <c r="G491" s="3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2.75" customHeight="1">
      <c r="A492" s="1"/>
      <c r="B492" s="2"/>
      <c r="C492" s="2"/>
      <c r="D492" s="2"/>
      <c r="E492" s="2"/>
      <c r="F492" s="2"/>
      <c r="G492" s="3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2.75" customHeight="1">
      <c r="A493" s="1"/>
      <c r="B493" s="2"/>
      <c r="C493" s="2"/>
      <c r="D493" s="2"/>
      <c r="E493" s="2"/>
      <c r="F493" s="2"/>
      <c r="G493" s="3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2.75" customHeight="1">
      <c r="A494" s="1"/>
      <c r="B494" s="2"/>
      <c r="C494" s="2"/>
      <c r="D494" s="2"/>
      <c r="E494" s="2"/>
      <c r="F494" s="2"/>
      <c r="G494" s="3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2.75" customHeight="1">
      <c r="A495" s="1"/>
      <c r="B495" s="2"/>
      <c r="C495" s="2"/>
      <c r="D495" s="2"/>
      <c r="E495" s="2"/>
      <c r="F495" s="2"/>
      <c r="G495" s="3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2.75" customHeight="1">
      <c r="A496" s="1"/>
      <c r="B496" s="2"/>
      <c r="C496" s="2"/>
      <c r="D496" s="2"/>
      <c r="E496" s="2"/>
      <c r="F496" s="2"/>
      <c r="G496" s="3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2.75" customHeight="1">
      <c r="A497" s="1"/>
      <c r="B497" s="2"/>
      <c r="C497" s="2"/>
      <c r="D497" s="2"/>
      <c r="E497" s="2"/>
      <c r="F497" s="2"/>
      <c r="G497" s="3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2.75" customHeight="1">
      <c r="A498" s="1"/>
      <c r="B498" s="2"/>
      <c r="C498" s="2"/>
      <c r="D498" s="2"/>
      <c r="E498" s="2"/>
      <c r="F498" s="2"/>
      <c r="G498" s="3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2.75" customHeight="1">
      <c r="A499" s="1"/>
      <c r="B499" s="2"/>
      <c r="C499" s="2"/>
      <c r="D499" s="2"/>
      <c r="E499" s="2"/>
      <c r="F499" s="2"/>
      <c r="G499" s="3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2.75" customHeight="1">
      <c r="A500" s="1"/>
      <c r="B500" s="2"/>
      <c r="C500" s="2"/>
      <c r="D500" s="2"/>
      <c r="E500" s="2"/>
      <c r="F500" s="2"/>
      <c r="G500" s="3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2.75" customHeight="1">
      <c r="A501" s="1"/>
      <c r="B501" s="2"/>
      <c r="C501" s="2"/>
      <c r="D501" s="2"/>
      <c r="E501" s="2"/>
      <c r="F501" s="2"/>
      <c r="G501" s="3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2.75" customHeight="1">
      <c r="A502" s="1"/>
      <c r="B502" s="2"/>
      <c r="C502" s="2"/>
      <c r="D502" s="2"/>
      <c r="E502" s="2"/>
      <c r="F502" s="2"/>
      <c r="G502" s="3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2.75" customHeight="1">
      <c r="A503" s="1"/>
      <c r="B503" s="2"/>
      <c r="C503" s="2"/>
      <c r="D503" s="2"/>
      <c r="E503" s="2"/>
      <c r="F503" s="2"/>
      <c r="G503" s="3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2.75" customHeight="1">
      <c r="A504" s="1"/>
      <c r="B504" s="2"/>
      <c r="C504" s="2"/>
      <c r="D504" s="2"/>
      <c r="E504" s="2"/>
      <c r="F504" s="2"/>
      <c r="G504" s="3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2.75" customHeight="1">
      <c r="A505" s="1"/>
      <c r="B505" s="2"/>
      <c r="C505" s="2"/>
      <c r="D505" s="2"/>
      <c r="E505" s="2"/>
      <c r="F505" s="2"/>
      <c r="G505" s="3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2.75" customHeight="1">
      <c r="A506" s="1"/>
      <c r="B506" s="2"/>
      <c r="C506" s="2"/>
      <c r="D506" s="2"/>
      <c r="E506" s="2"/>
      <c r="F506" s="2"/>
      <c r="G506" s="3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2.75" customHeight="1">
      <c r="A507" s="1"/>
      <c r="B507" s="2"/>
      <c r="C507" s="2"/>
      <c r="D507" s="2"/>
      <c r="E507" s="2"/>
      <c r="F507" s="2"/>
      <c r="G507" s="3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2.75" customHeight="1">
      <c r="A508" s="1"/>
      <c r="B508" s="2"/>
      <c r="C508" s="2"/>
      <c r="D508" s="2"/>
      <c r="E508" s="2"/>
      <c r="F508" s="2"/>
      <c r="G508" s="3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2.75" customHeight="1">
      <c r="A509" s="1"/>
      <c r="B509" s="2"/>
      <c r="C509" s="2"/>
      <c r="D509" s="2"/>
      <c r="E509" s="2"/>
      <c r="F509" s="2"/>
      <c r="G509" s="3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2.75" customHeight="1">
      <c r="A510" s="1"/>
      <c r="B510" s="2"/>
      <c r="C510" s="2"/>
      <c r="D510" s="2"/>
      <c r="E510" s="2"/>
      <c r="F510" s="2"/>
      <c r="G510" s="3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2.75" customHeight="1">
      <c r="A511" s="1"/>
      <c r="B511" s="2"/>
      <c r="C511" s="2"/>
      <c r="D511" s="2"/>
      <c r="E511" s="2"/>
      <c r="F511" s="2"/>
      <c r="G511" s="3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2.75" customHeight="1">
      <c r="A512" s="1"/>
      <c r="B512" s="2"/>
      <c r="C512" s="2"/>
      <c r="D512" s="2"/>
      <c r="E512" s="2"/>
      <c r="F512" s="2"/>
      <c r="G512" s="3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2.75" customHeight="1">
      <c r="A513" s="1"/>
      <c r="B513" s="2"/>
      <c r="C513" s="2"/>
      <c r="D513" s="2"/>
      <c r="E513" s="2"/>
      <c r="F513" s="2"/>
      <c r="G513" s="3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2.75" customHeight="1">
      <c r="A514" s="1"/>
      <c r="B514" s="2"/>
      <c r="C514" s="2"/>
      <c r="D514" s="2"/>
      <c r="E514" s="2"/>
      <c r="F514" s="2"/>
      <c r="G514" s="3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2.75" customHeight="1">
      <c r="A515" s="1"/>
      <c r="B515" s="2"/>
      <c r="C515" s="2"/>
      <c r="D515" s="2"/>
      <c r="E515" s="2"/>
      <c r="F515" s="2"/>
      <c r="G515" s="3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2.75" customHeight="1">
      <c r="A516" s="1"/>
      <c r="B516" s="2"/>
      <c r="C516" s="2"/>
      <c r="D516" s="2"/>
      <c r="E516" s="2"/>
      <c r="F516" s="2"/>
      <c r="G516" s="3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2.75" customHeight="1">
      <c r="A517" s="1"/>
      <c r="B517" s="2"/>
      <c r="C517" s="2"/>
      <c r="D517" s="2"/>
      <c r="E517" s="2"/>
      <c r="F517" s="2"/>
      <c r="G517" s="3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2.75" customHeight="1">
      <c r="A518" s="1"/>
      <c r="B518" s="2"/>
      <c r="C518" s="2"/>
      <c r="D518" s="2"/>
      <c r="E518" s="2"/>
      <c r="F518" s="2"/>
      <c r="G518" s="3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2.75" customHeight="1">
      <c r="A519" s="1"/>
      <c r="B519" s="2"/>
      <c r="C519" s="2"/>
      <c r="D519" s="2"/>
      <c r="E519" s="2"/>
      <c r="F519" s="2"/>
      <c r="G519" s="3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2.75" customHeight="1">
      <c r="A520" s="1"/>
      <c r="B520" s="2"/>
      <c r="C520" s="2"/>
      <c r="D520" s="2"/>
      <c r="E520" s="2"/>
      <c r="F520" s="2"/>
      <c r="G520" s="3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2.75" customHeight="1">
      <c r="A521" s="1"/>
      <c r="B521" s="2"/>
      <c r="C521" s="2"/>
      <c r="D521" s="2"/>
      <c r="E521" s="2"/>
      <c r="F521" s="2"/>
      <c r="G521" s="3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2.75" customHeight="1">
      <c r="A522" s="1"/>
      <c r="B522" s="2"/>
      <c r="C522" s="2"/>
      <c r="D522" s="2"/>
      <c r="E522" s="2"/>
      <c r="F522" s="2"/>
      <c r="G522" s="3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2.75" customHeight="1">
      <c r="A523" s="1"/>
      <c r="B523" s="2"/>
      <c r="C523" s="2"/>
      <c r="D523" s="2"/>
      <c r="E523" s="2"/>
      <c r="F523" s="2"/>
      <c r="G523" s="3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2.75" customHeight="1">
      <c r="A524" s="1"/>
      <c r="B524" s="2"/>
      <c r="C524" s="2"/>
      <c r="D524" s="2"/>
      <c r="E524" s="2"/>
      <c r="F524" s="2"/>
      <c r="G524" s="3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2.75" customHeight="1">
      <c r="A525" s="1"/>
      <c r="B525" s="2"/>
      <c r="C525" s="2"/>
      <c r="D525" s="2"/>
      <c r="E525" s="2"/>
      <c r="F525" s="2"/>
      <c r="G525" s="3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2.75" customHeight="1">
      <c r="A526" s="1"/>
      <c r="B526" s="2"/>
      <c r="C526" s="2"/>
      <c r="D526" s="2"/>
      <c r="E526" s="2"/>
      <c r="F526" s="2"/>
      <c r="G526" s="3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2.75" customHeight="1">
      <c r="A527" s="1"/>
      <c r="B527" s="2"/>
      <c r="C527" s="2"/>
      <c r="D527" s="2"/>
      <c r="E527" s="2"/>
      <c r="F527" s="2"/>
      <c r="G527" s="3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2.75" customHeight="1">
      <c r="A528" s="1"/>
      <c r="B528" s="2"/>
      <c r="C528" s="2"/>
      <c r="D528" s="2"/>
      <c r="E528" s="2"/>
      <c r="F528" s="2"/>
      <c r="G528" s="3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2.75" customHeight="1">
      <c r="A529" s="1"/>
      <c r="B529" s="2"/>
      <c r="C529" s="2"/>
      <c r="D529" s="2"/>
      <c r="E529" s="2"/>
      <c r="F529" s="2"/>
      <c r="G529" s="3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2.75" customHeight="1">
      <c r="A530" s="1"/>
      <c r="B530" s="2"/>
      <c r="C530" s="2"/>
      <c r="D530" s="2"/>
      <c r="E530" s="2"/>
      <c r="F530" s="2"/>
      <c r="G530" s="3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2.75" customHeight="1">
      <c r="A531" s="1"/>
      <c r="B531" s="2"/>
      <c r="C531" s="2"/>
      <c r="D531" s="2"/>
      <c r="E531" s="2"/>
      <c r="F531" s="2"/>
      <c r="G531" s="3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2.75" customHeight="1">
      <c r="A532" s="1"/>
      <c r="B532" s="2"/>
      <c r="C532" s="2"/>
      <c r="D532" s="2"/>
      <c r="E532" s="2"/>
      <c r="F532" s="2"/>
      <c r="G532" s="3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2.75" customHeight="1">
      <c r="A533" s="1"/>
      <c r="B533" s="2"/>
      <c r="C533" s="2"/>
      <c r="D533" s="2"/>
      <c r="E533" s="2"/>
      <c r="F533" s="2"/>
      <c r="G533" s="3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2.75" customHeight="1">
      <c r="A534" s="1"/>
      <c r="B534" s="2"/>
      <c r="C534" s="2"/>
      <c r="D534" s="2"/>
      <c r="E534" s="2"/>
      <c r="F534" s="2"/>
      <c r="G534" s="3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2.75" customHeight="1">
      <c r="A535" s="1"/>
      <c r="B535" s="2"/>
      <c r="C535" s="2"/>
      <c r="D535" s="2"/>
      <c r="E535" s="2"/>
      <c r="F535" s="2"/>
      <c r="G535" s="3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2.75" customHeight="1">
      <c r="A536" s="1"/>
      <c r="B536" s="2"/>
      <c r="C536" s="2"/>
      <c r="D536" s="2"/>
      <c r="E536" s="2"/>
      <c r="F536" s="2"/>
      <c r="G536" s="3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2.75" customHeight="1">
      <c r="A537" s="1"/>
      <c r="B537" s="2"/>
      <c r="C537" s="2"/>
      <c r="D537" s="2"/>
      <c r="E537" s="2"/>
      <c r="F537" s="2"/>
      <c r="G537" s="3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2.75" customHeight="1">
      <c r="A538" s="1"/>
      <c r="B538" s="2"/>
      <c r="C538" s="2"/>
      <c r="D538" s="2"/>
      <c r="E538" s="2"/>
      <c r="F538" s="2"/>
      <c r="G538" s="3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2.75" customHeight="1">
      <c r="A539" s="1"/>
      <c r="B539" s="2"/>
      <c r="C539" s="2"/>
      <c r="D539" s="2"/>
      <c r="E539" s="2"/>
      <c r="F539" s="2"/>
      <c r="G539" s="3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2.75" customHeight="1">
      <c r="A540" s="1"/>
      <c r="B540" s="2"/>
      <c r="C540" s="2"/>
      <c r="D540" s="2"/>
      <c r="E540" s="2"/>
      <c r="F540" s="2"/>
      <c r="G540" s="3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2.75" customHeight="1">
      <c r="A541" s="1"/>
      <c r="B541" s="2"/>
      <c r="C541" s="2"/>
      <c r="D541" s="2"/>
      <c r="E541" s="2"/>
      <c r="F541" s="2"/>
      <c r="G541" s="3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2.75" customHeight="1">
      <c r="A542" s="1"/>
      <c r="B542" s="2"/>
      <c r="C542" s="2"/>
      <c r="D542" s="2"/>
      <c r="E542" s="2"/>
      <c r="F542" s="2"/>
      <c r="G542" s="3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2.75" customHeight="1">
      <c r="A543" s="1"/>
      <c r="B543" s="2"/>
      <c r="C543" s="2"/>
      <c r="D543" s="2"/>
      <c r="E543" s="2"/>
      <c r="F543" s="2"/>
      <c r="G543" s="3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2.75" customHeight="1">
      <c r="A544" s="1"/>
      <c r="B544" s="2"/>
      <c r="C544" s="2"/>
      <c r="D544" s="2"/>
      <c r="E544" s="2"/>
      <c r="F544" s="2"/>
      <c r="G544" s="3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2.75" customHeight="1">
      <c r="A545" s="1"/>
      <c r="B545" s="2"/>
      <c r="C545" s="2"/>
      <c r="D545" s="2"/>
      <c r="E545" s="2"/>
      <c r="F545" s="2"/>
      <c r="G545" s="3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2.75" customHeight="1">
      <c r="A546" s="1"/>
      <c r="B546" s="2"/>
      <c r="C546" s="2"/>
      <c r="D546" s="2"/>
      <c r="E546" s="2"/>
      <c r="F546" s="2"/>
      <c r="G546" s="3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2.75" customHeight="1">
      <c r="A547" s="1"/>
      <c r="B547" s="2"/>
      <c r="C547" s="2"/>
      <c r="D547" s="2"/>
      <c r="E547" s="2"/>
      <c r="F547" s="2"/>
      <c r="G547" s="3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2.75" customHeight="1">
      <c r="A548" s="1"/>
      <c r="B548" s="2"/>
      <c r="C548" s="2"/>
      <c r="D548" s="2"/>
      <c r="E548" s="2"/>
      <c r="F548" s="2"/>
      <c r="G548" s="3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2.75" customHeight="1">
      <c r="A549" s="1"/>
      <c r="B549" s="2"/>
      <c r="C549" s="2"/>
      <c r="D549" s="2"/>
      <c r="E549" s="2"/>
      <c r="F549" s="2"/>
      <c r="G549" s="3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2.75" customHeight="1">
      <c r="A550" s="1"/>
      <c r="B550" s="2"/>
      <c r="C550" s="2"/>
      <c r="D550" s="2"/>
      <c r="E550" s="2"/>
      <c r="F550" s="2"/>
      <c r="G550" s="3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2.75" customHeight="1">
      <c r="A551" s="1"/>
      <c r="B551" s="2"/>
      <c r="C551" s="2"/>
      <c r="D551" s="2"/>
      <c r="E551" s="2"/>
      <c r="F551" s="2"/>
      <c r="G551" s="3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2.75" customHeight="1">
      <c r="A552" s="1"/>
      <c r="B552" s="2"/>
      <c r="C552" s="2"/>
      <c r="D552" s="2"/>
      <c r="E552" s="2"/>
      <c r="F552" s="2"/>
      <c r="G552" s="3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2.75" customHeight="1">
      <c r="A553" s="1"/>
      <c r="B553" s="2"/>
      <c r="C553" s="2"/>
      <c r="D553" s="2"/>
      <c r="E553" s="2"/>
      <c r="F553" s="2"/>
      <c r="G553" s="3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2.75" customHeight="1">
      <c r="A554" s="1"/>
      <c r="B554" s="2"/>
      <c r="C554" s="2"/>
      <c r="D554" s="2"/>
      <c r="E554" s="2"/>
      <c r="F554" s="2"/>
      <c r="G554" s="3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2.75" customHeight="1">
      <c r="A555" s="1"/>
      <c r="B555" s="2"/>
      <c r="C555" s="2"/>
      <c r="D555" s="2"/>
      <c r="E555" s="2"/>
      <c r="F555" s="2"/>
      <c r="G555" s="3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2.75" customHeight="1">
      <c r="A556" s="1"/>
      <c r="B556" s="2"/>
      <c r="C556" s="2"/>
      <c r="D556" s="2"/>
      <c r="E556" s="2"/>
      <c r="F556" s="2"/>
      <c r="G556" s="3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2.75" customHeight="1">
      <c r="A557" s="1"/>
      <c r="B557" s="2"/>
      <c r="C557" s="2"/>
      <c r="D557" s="2"/>
      <c r="E557" s="2"/>
      <c r="F557" s="2"/>
      <c r="G557" s="3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2.75" customHeight="1">
      <c r="A558" s="1"/>
      <c r="B558" s="2"/>
      <c r="C558" s="2"/>
      <c r="D558" s="2"/>
      <c r="E558" s="2"/>
      <c r="F558" s="2"/>
      <c r="G558" s="3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2.75" customHeight="1">
      <c r="A559" s="1"/>
      <c r="B559" s="2"/>
      <c r="C559" s="2"/>
      <c r="D559" s="2"/>
      <c r="E559" s="2"/>
      <c r="F559" s="2"/>
      <c r="G559" s="3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2.75" customHeight="1">
      <c r="A560" s="1"/>
      <c r="B560" s="2"/>
      <c r="C560" s="2"/>
      <c r="D560" s="2"/>
      <c r="E560" s="2"/>
      <c r="F560" s="2"/>
      <c r="G560" s="3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2.75" customHeight="1">
      <c r="A561" s="1"/>
      <c r="B561" s="2"/>
      <c r="C561" s="2"/>
      <c r="D561" s="2"/>
      <c r="E561" s="2"/>
      <c r="F561" s="2"/>
      <c r="G561" s="3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2.75" customHeight="1">
      <c r="A562" s="1"/>
      <c r="B562" s="2"/>
      <c r="C562" s="2"/>
      <c r="D562" s="2"/>
      <c r="E562" s="2"/>
      <c r="F562" s="2"/>
      <c r="G562" s="3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2.75" customHeight="1">
      <c r="A563" s="1"/>
      <c r="B563" s="2"/>
      <c r="C563" s="2"/>
      <c r="D563" s="2"/>
      <c r="E563" s="2"/>
      <c r="F563" s="2"/>
      <c r="G563" s="3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2.75" customHeight="1">
      <c r="A564" s="1"/>
      <c r="B564" s="2"/>
      <c r="C564" s="2"/>
      <c r="D564" s="2"/>
      <c r="E564" s="2"/>
      <c r="F564" s="2"/>
      <c r="G564" s="3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2.75" customHeight="1">
      <c r="A565" s="1"/>
      <c r="B565" s="2"/>
      <c r="C565" s="2"/>
      <c r="D565" s="2"/>
      <c r="E565" s="2"/>
      <c r="F565" s="2"/>
      <c r="G565" s="3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2.75" customHeight="1">
      <c r="A566" s="1"/>
      <c r="B566" s="2"/>
      <c r="C566" s="2"/>
      <c r="D566" s="2"/>
      <c r="E566" s="2"/>
      <c r="F566" s="2"/>
      <c r="G566" s="3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2.75" customHeight="1">
      <c r="A567" s="1"/>
      <c r="B567" s="2"/>
      <c r="C567" s="2"/>
      <c r="D567" s="2"/>
      <c r="E567" s="2"/>
      <c r="F567" s="2"/>
      <c r="G567" s="3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2.75" customHeight="1">
      <c r="A568" s="1"/>
      <c r="B568" s="2"/>
      <c r="C568" s="2"/>
      <c r="D568" s="2"/>
      <c r="E568" s="2"/>
      <c r="F568" s="2"/>
      <c r="G568" s="3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2.75" customHeight="1">
      <c r="A569" s="1"/>
      <c r="B569" s="2"/>
      <c r="C569" s="2"/>
      <c r="D569" s="2"/>
      <c r="E569" s="2"/>
      <c r="F569" s="2"/>
      <c r="G569" s="3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2.75" customHeight="1">
      <c r="A570" s="1"/>
      <c r="B570" s="2"/>
      <c r="C570" s="2"/>
      <c r="D570" s="2"/>
      <c r="E570" s="2"/>
      <c r="F570" s="2"/>
      <c r="G570" s="3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2.75" customHeight="1">
      <c r="A571" s="1"/>
      <c r="B571" s="2"/>
      <c r="C571" s="2"/>
      <c r="D571" s="2"/>
      <c r="E571" s="2"/>
      <c r="F571" s="2"/>
      <c r="G571" s="3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2.75" customHeight="1">
      <c r="A572" s="1"/>
      <c r="B572" s="2"/>
      <c r="C572" s="2"/>
      <c r="D572" s="2"/>
      <c r="E572" s="2"/>
      <c r="F572" s="2"/>
      <c r="G572" s="3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2.75" customHeight="1">
      <c r="A573" s="1"/>
      <c r="B573" s="2"/>
      <c r="C573" s="2"/>
      <c r="D573" s="2"/>
      <c r="E573" s="2"/>
      <c r="F573" s="2"/>
      <c r="G573" s="3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2.75" customHeight="1">
      <c r="A574" s="1"/>
      <c r="B574" s="2"/>
      <c r="C574" s="2"/>
      <c r="D574" s="2"/>
      <c r="E574" s="2"/>
      <c r="F574" s="2"/>
      <c r="G574" s="3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2.75" customHeight="1">
      <c r="A575" s="1"/>
      <c r="B575" s="2"/>
      <c r="C575" s="2"/>
      <c r="D575" s="2"/>
      <c r="E575" s="2"/>
      <c r="F575" s="2"/>
      <c r="G575" s="3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2.75" customHeight="1">
      <c r="A576" s="1"/>
      <c r="B576" s="2"/>
      <c r="C576" s="2"/>
      <c r="D576" s="2"/>
      <c r="E576" s="2"/>
      <c r="F576" s="2"/>
      <c r="G576" s="3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2.75" customHeight="1">
      <c r="A577" s="1"/>
      <c r="B577" s="2"/>
      <c r="C577" s="2"/>
      <c r="D577" s="2"/>
      <c r="E577" s="2"/>
      <c r="F577" s="2"/>
      <c r="G577" s="3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2.75" customHeight="1">
      <c r="A578" s="1"/>
      <c r="B578" s="2"/>
      <c r="C578" s="2"/>
      <c r="D578" s="2"/>
      <c r="E578" s="2"/>
      <c r="F578" s="2"/>
      <c r="G578" s="3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2.75" customHeight="1">
      <c r="A579" s="1"/>
      <c r="B579" s="2"/>
      <c r="C579" s="2"/>
      <c r="D579" s="2"/>
      <c r="E579" s="2"/>
      <c r="F579" s="2"/>
      <c r="G579" s="3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2.75" customHeight="1">
      <c r="A580" s="1"/>
      <c r="B580" s="2"/>
      <c r="C580" s="2"/>
      <c r="D580" s="2"/>
      <c r="E580" s="2"/>
      <c r="F580" s="2"/>
      <c r="G580" s="3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2.75" customHeight="1">
      <c r="A581" s="1"/>
      <c r="B581" s="2"/>
      <c r="C581" s="2"/>
      <c r="D581" s="2"/>
      <c r="E581" s="2"/>
      <c r="F581" s="2"/>
      <c r="G581" s="3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2.75" customHeight="1">
      <c r="A582" s="1"/>
      <c r="B582" s="2"/>
      <c r="C582" s="2"/>
      <c r="D582" s="2"/>
      <c r="E582" s="2"/>
      <c r="F582" s="2"/>
      <c r="G582" s="3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2.75" customHeight="1">
      <c r="A583" s="1"/>
      <c r="B583" s="2"/>
      <c r="C583" s="2"/>
      <c r="D583" s="2"/>
      <c r="E583" s="2"/>
      <c r="F583" s="2"/>
      <c r="G583" s="3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2.75" customHeight="1">
      <c r="A584" s="1"/>
      <c r="B584" s="2"/>
      <c r="C584" s="2"/>
      <c r="D584" s="2"/>
      <c r="E584" s="2"/>
      <c r="F584" s="2"/>
      <c r="G584" s="3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2.75" customHeight="1">
      <c r="A585" s="1"/>
      <c r="B585" s="2"/>
      <c r="C585" s="2"/>
      <c r="D585" s="2"/>
      <c r="E585" s="2"/>
      <c r="F585" s="2"/>
      <c r="G585" s="3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2.75" customHeight="1">
      <c r="A586" s="1"/>
      <c r="B586" s="2"/>
      <c r="C586" s="2"/>
      <c r="D586" s="2"/>
      <c r="E586" s="2"/>
      <c r="F586" s="2"/>
      <c r="G586" s="3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2.75" customHeight="1">
      <c r="A587" s="1"/>
      <c r="B587" s="2"/>
      <c r="C587" s="2"/>
      <c r="D587" s="2"/>
      <c r="E587" s="2"/>
      <c r="F587" s="2"/>
      <c r="G587" s="3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2.75" customHeight="1">
      <c r="A588" s="1"/>
      <c r="B588" s="2"/>
      <c r="C588" s="2"/>
      <c r="D588" s="2"/>
      <c r="E588" s="2"/>
      <c r="F588" s="2"/>
      <c r="G588" s="3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2.75" customHeight="1">
      <c r="A589" s="1"/>
      <c r="B589" s="2"/>
      <c r="C589" s="2"/>
      <c r="D589" s="2"/>
      <c r="E589" s="2"/>
      <c r="F589" s="2"/>
      <c r="G589" s="3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2.75" customHeight="1">
      <c r="A590" s="1"/>
      <c r="B590" s="2"/>
      <c r="C590" s="2"/>
      <c r="D590" s="2"/>
      <c r="E590" s="2"/>
      <c r="F590" s="2"/>
      <c r="G590" s="3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2.75" customHeight="1">
      <c r="A591" s="1"/>
      <c r="B591" s="2"/>
      <c r="C591" s="2"/>
      <c r="D591" s="2"/>
      <c r="E591" s="2"/>
      <c r="F591" s="2"/>
      <c r="G591" s="3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2.75" customHeight="1">
      <c r="A592" s="1"/>
      <c r="B592" s="2"/>
      <c r="C592" s="2"/>
      <c r="D592" s="2"/>
      <c r="E592" s="2"/>
      <c r="F592" s="2"/>
      <c r="G592" s="3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2.75" customHeight="1">
      <c r="A593" s="1"/>
      <c r="B593" s="2"/>
      <c r="C593" s="2"/>
      <c r="D593" s="2"/>
      <c r="E593" s="2"/>
      <c r="F593" s="2"/>
      <c r="G593" s="3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2.75" customHeight="1">
      <c r="A594" s="1"/>
      <c r="B594" s="2"/>
      <c r="C594" s="2"/>
      <c r="D594" s="2"/>
      <c r="E594" s="2"/>
      <c r="F594" s="2"/>
      <c r="G594" s="3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2.75" customHeight="1">
      <c r="A595" s="1"/>
      <c r="B595" s="2"/>
      <c r="C595" s="2"/>
      <c r="D595" s="2"/>
      <c r="E595" s="2"/>
      <c r="F595" s="2"/>
      <c r="G595" s="3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2.75" customHeight="1">
      <c r="A596" s="1"/>
      <c r="B596" s="2"/>
      <c r="C596" s="2"/>
      <c r="D596" s="2"/>
      <c r="E596" s="2"/>
      <c r="F596" s="2"/>
      <c r="G596" s="3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2.75" customHeight="1">
      <c r="A597" s="1"/>
      <c r="B597" s="2"/>
      <c r="C597" s="2"/>
      <c r="D597" s="2"/>
      <c r="E597" s="2"/>
      <c r="F597" s="2"/>
      <c r="G597" s="3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2.75" customHeight="1">
      <c r="A598" s="1"/>
      <c r="B598" s="2"/>
      <c r="C598" s="2"/>
      <c r="D598" s="2"/>
      <c r="E598" s="2"/>
      <c r="F598" s="2"/>
      <c r="G598" s="3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2.75" customHeight="1">
      <c r="A599" s="1"/>
      <c r="B599" s="2"/>
      <c r="C599" s="2"/>
      <c r="D599" s="2"/>
      <c r="E599" s="2"/>
      <c r="F599" s="2"/>
      <c r="G599" s="3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2.75" customHeight="1">
      <c r="A600" s="1"/>
      <c r="B600" s="2"/>
      <c r="C600" s="2"/>
      <c r="D600" s="2"/>
      <c r="E600" s="2"/>
      <c r="F600" s="2"/>
      <c r="G600" s="3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2.75" customHeight="1">
      <c r="A601" s="1"/>
      <c r="B601" s="2"/>
      <c r="C601" s="2"/>
      <c r="D601" s="2"/>
      <c r="E601" s="2"/>
      <c r="F601" s="2"/>
      <c r="G601" s="3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2.75" customHeight="1">
      <c r="A602" s="1"/>
      <c r="B602" s="2"/>
      <c r="C602" s="2"/>
      <c r="D602" s="2"/>
      <c r="E602" s="2"/>
      <c r="F602" s="2"/>
      <c r="G602" s="3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2.75" customHeight="1">
      <c r="A603" s="1"/>
      <c r="B603" s="2"/>
      <c r="C603" s="2"/>
      <c r="D603" s="2"/>
      <c r="E603" s="2"/>
      <c r="F603" s="2"/>
      <c r="G603" s="3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2.75" customHeight="1">
      <c r="A604" s="1"/>
      <c r="B604" s="2"/>
      <c r="C604" s="2"/>
      <c r="D604" s="2"/>
      <c r="E604" s="2"/>
      <c r="F604" s="2"/>
      <c r="G604" s="3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2.75" customHeight="1">
      <c r="A605" s="1"/>
      <c r="B605" s="2"/>
      <c r="C605" s="2"/>
      <c r="D605" s="2"/>
      <c r="E605" s="2"/>
      <c r="F605" s="2"/>
      <c r="G605" s="3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2.75" customHeight="1">
      <c r="A606" s="1"/>
      <c r="B606" s="2"/>
      <c r="C606" s="2"/>
      <c r="D606" s="2"/>
      <c r="E606" s="2"/>
      <c r="F606" s="2"/>
      <c r="G606" s="3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2.75" customHeight="1">
      <c r="A607" s="1"/>
      <c r="B607" s="2"/>
      <c r="C607" s="2"/>
      <c r="D607" s="2"/>
      <c r="E607" s="2"/>
      <c r="F607" s="2"/>
      <c r="G607" s="3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2.75" customHeight="1">
      <c r="A608" s="1"/>
      <c r="B608" s="2"/>
      <c r="C608" s="2"/>
      <c r="D608" s="2"/>
      <c r="E608" s="2"/>
      <c r="F608" s="2"/>
      <c r="G608" s="3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2.75" customHeight="1">
      <c r="A609" s="1"/>
      <c r="B609" s="2"/>
      <c r="C609" s="2"/>
      <c r="D609" s="2"/>
      <c r="E609" s="2"/>
      <c r="F609" s="2"/>
      <c r="G609" s="3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2.75" customHeight="1">
      <c r="A610" s="1"/>
      <c r="B610" s="2"/>
      <c r="C610" s="2"/>
      <c r="D610" s="2"/>
      <c r="E610" s="2"/>
      <c r="F610" s="2"/>
      <c r="G610" s="3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2.75" customHeight="1">
      <c r="A611" s="1"/>
      <c r="B611" s="2"/>
      <c r="C611" s="2"/>
      <c r="D611" s="2"/>
      <c r="E611" s="2"/>
      <c r="F611" s="2"/>
      <c r="G611" s="3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2.75" customHeight="1">
      <c r="A612" s="1"/>
      <c r="B612" s="2"/>
      <c r="C612" s="2"/>
      <c r="D612" s="2"/>
      <c r="E612" s="2"/>
      <c r="F612" s="2"/>
      <c r="G612" s="3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2.75" customHeight="1">
      <c r="A613" s="1"/>
      <c r="B613" s="2"/>
      <c r="C613" s="2"/>
      <c r="D613" s="2"/>
      <c r="E613" s="2"/>
      <c r="F613" s="2"/>
      <c r="G613" s="3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2.75" customHeight="1">
      <c r="A614" s="1"/>
      <c r="B614" s="2"/>
      <c r="C614" s="2"/>
      <c r="D614" s="2"/>
      <c r="E614" s="2"/>
      <c r="F614" s="2"/>
      <c r="G614" s="3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2.75" customHeight="1">
      <c r="A615" s="1"/>
      <c r="B615" s="2"/>
      <c r="C615" s="2"/>
      <c r="D615" s="2"/>
      <c r="E615" s="2"/>
      <c r="F615" s="2"/>
      <c r="G615" s="3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2.75" customHeight="1">
      <c r="A616" s="1"/>
      <c r="B616" s="2"/>
      <c r="C616" s="2"/>
      <c r="D616" s="2"/>
      <c r="E616" s="2"/>
      <c r="F616" s="2"/>
      <c r="G616" s="3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2.75" customHeight="1">
      <c r="A617" s="1"/>
      <c r="B617" s="2"/>
      <c r="C617" s="2"/>
      <c r="D617" s="2"/>
      <c r="E617" s="2"/>
      <c r="F617" s="2"/>
      <c r="G617" s="3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2.75" customHeight="1">
      <c r="A618" s="1"/>
      <c r="B618" s="2"/>
      <c r="C618" s="2"/>
      <c r="D618" s="2"/>
      <c r="E618" s="2"/>
      <c r="F618" s="2"/>
      <c r="G618" s="3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2.75" customHeight="1">
      <c r="A619" s="1"/>
      <c r="B619" s="2"/>
      <c r="C619" s="2"/>
      <c r="D619" s="2"/>
      <c r="E619" s="2"/>
      <c r="F619" s="2"/>
      <c r="G619" s="3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2.75" customHeight="1">
      <c r="A620" s="1"/>
      <c r="B620" s="2"/>
      <c r="C620" s="2"/>
      <c r="D620" s="2"/>
      <c r="E620" s="2"/>
      <c r="F620" s="2"/>
      <c r="G620" s="3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2.75" customHeight="1">
      <c r="A621" s="1"/>
      <c r="B621" s="2"/>
      <c r="C621" s="2"/>
      <c r="D621" s="2"/>
      <c r="E621" s="2"/>
      <c r="F621" s="2"/>
      <c r="G621" s="3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2.75" customHeight="1">
      <c r="A622" s="1"/>
      <c r="B622" s="2"/>
      <c r="C622" s="2"/>
      <c r="D622" s="2"/>
      <c r="E622" s="2"/>
      <c r="F622" s="2"/>
      <c r="G622" s="3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2.75" customHeight="1">
      <c r="A623" s="1"/>
      <c r="B623" s="2"/>
      <c r="C623" s="2"/>
      <c r="D623" s="2"/>
      <c r="E623" s="2"/>
      <c r="F623" s="2"/>
      <c r="G623" s="3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2.75" customHeight="1">
      <c r="A624" s="1"/>
      <c r="B624" s="2"/>
      <c r="C624" s="2"/>
      <c r="D624" s="2"/>
      <c r="E624" s="2"/>
      <c r="F624" s="2"/>
      <c r="G624" s="3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2.75" customHeight="1">
      <c r="A625" s="1"/>
      <c r="B625" s="2"/>
      <c r="C625" s="2"/>
      <c r="D625" s="2"/>
      <c r="E625" s="2"/>
      <c r="F625" s="2"/>
      <c r="G625" s="3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2.75" customHeight="1">
      <c r="A626" s="1"/>
      <c r="B626" s="2"/>
      <c r="C626" s="2"/>
      <c r="D626" s="2"/>
      <c r="E626" s="2"/>
      <c r="F626" s="2"/>
      <c r="G626" s="3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2.75" customHeight="1">
      <c r="A627" s="1"/>
      <c r="B627" s="2"/>
      <c r="C627" s="2"/>
      <c r="D627" s="2"/>
      <c r="E627" s="2"/>
      <c r="F627" s="2"/>
      <c r="G627" s="3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2.75" customHeight="1">
      <c r="A628" s="1"/>
      <c r="B628" s="2"/>
      <c r="C628" s="2"/>
      <c r="D628" s="2"/>
      <c r="E628" s="2"/>
      <c r="F628" s="2"/>
      <c r="G628" s="3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2.75" customHeight="1">
      <c r="A629" s="1"/>
      <c r="B629" s="2"/>
      <c r="C629" s="2"/>
      <c r="D629" s="2"/>
      <c r="E629" s="2"/>
      <c r="F629" s="2"/>
      <c r="G629" s="3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2.75" customHeight="1">
      <c r="A630" s="1"/>
      <c r="B630" s="2"/>
      <c r="C630" s="2"/>
      <c r="D630" s="2"/>
      <c r="E630" s="2"/>
      <c r="F630" s="2"/>
      <c r="G630" s="3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2.75" customHeight="1">
      <c r="A631" s="1"/>
      <c r="B631" s="2"/>
      <c r="C631" s="2"/>
      <c r="D631" s="2"/>
      <c r="E631" s="2"/>
      <c r="F631" s="2"/>
      <c r="G631" s="3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2.75" customHeight="1">
      <c r="A632" s="1"/>
      <c r="B632" s="2"/>
      <c r="C632" s="2"/>
      <c r="D632" s="2"/>
      <c r="E632" s="2"/>
      <c r="F632" s="2"/>
      <c r="G632" s="3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2.75" customHeight="1">
      <c r="A633" s="1"/>
      <c r="B633" s="2"/>
      <c r="C633" s="2"/>
      <c r="D633" s="2"/>
      <c r="E633" s="2"/>
      <c r="F633" s="2"/>
      <c r="G633" s="3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2.75" customHeight="1">
      <c r="A634" s="1"/>
      <c r="B634" s="2"/>
      <c r="C634" s="2"/>
      <c r="D634" s="2"/>
      <c r="E634" s="2"/>
      <c r="F634" s="2"/>
      <c r="G634" s="3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2.75" customHeight="1">
      <c r="A635" s="1"/>
      <c r="B635" s="2"/>
      <c r="C635" s="2"/>
      <c r="D635" s="2"/>
      <c r="E635" s="2"/>
      <c r="F635" s="2"/>
      <c r="G635" s="3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2.75" customHeight="1">
      <c r="A636" s="1"/>
      <c r="B636" s="2"/>
      <c r="C636" s="2"/>
      <c r="D636" s="2"/>
      <c r="E636" s="2"/>
      <c r="F636" s="2"/>
      <c r="G636" s="3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2.75" customHeight="1">
      <c r="A637" s="1"/>
      <c r="B637" s="2"/>
      <c r="C637" s="2"/>
      <c r="D637" s="2"/>
      <c r="E637" s="2"/>
      <c r="F637" s="2"/>
      <c r="G637" s="3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2.75" customHeight="1">
      <c r="A638" s="1"/>
      <c r="B638" s="2"/>
      <c r="C638" s="2"/>
      <c r="D638" s="2"/>
      <c r="E638" s="2"/>
      <c r="F638" s="2"/>
      <c r="G638" s="3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2.75" customHeight="1">
      <c r="A639" s="1"/>
      <c r="B639" s="2"/>
      <c r="C639" s="2"/>
      <c r="D639" s="2"/>
      <c r="E639" s="2"/>
      <c r="F639" s="2"/>
      <c r="G639" s="3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2.75" customHeight="1">
      <c r="A640" s="1"/>
      <c r="B640" s="2"/>
      <c r="C640" s="2"/>
      <c r="D640" s="2"/>
      <c r="E640" s="2"/>
      <c r="F640" s="2"/>
      <c r="G640" s="3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2.75" customHeight="1">
      <c r="A641" s="1"/>
      <c r="B641" s="2"/>
      <c r="C641" s="2"/>
      <c r="D641" s="2"/>
      <c r="E641" s="2"/>
      <c r="F641" s="2"/>
      <c r="G641" s="3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2.75" customHeight="1">
      <c r="A642" s="1"/>
      <c r="B642" s="2"/>
      <c r="C642" s="2"/>
      <c r="D642" s="2"/>
      <c r="E642" s="2"/>
      <c r="F642" s="2"/>
      <c r="G642" s="3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2.75" customHeight="1">
      <c r="A643" s="1"/>
      <c r="B643" s="2"/>
      <c r="C643" s="2"/>
      <c r="D643" s="2"/>
      <c r="E643" s="2"/>
      <c r="F643" s="2"/>
      <c r="G643" s="3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2.75" customHeight="1">
      <c r="A644" s="1"/>
      <c r="B644" s="2"/>
      <c r="C644" s="2"/>
      <c r="D644" s="2"/>
      <c r="E644" s="2"/>
      <c r="F644" s="2"/>
      <c r="G644" s="3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2.75" customHeight="1">
      <c r="A645" s="1"/>
      <c r="B645" s="2"/>
      <c r="C645" s="2"/>
      <c r="D645" s="2"/>
      <c r="E645" s="2"/>
      <c r="F645" s="2"/>
      <c r="G645" s="3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2.75" customHeight="1">
      <c r="A646" s="1"/>
      <c r="B646" s="2"/>
      <c r="C646" s="2"/>
      <c r="D646" s="2"/>
      <c r="E646" s="2"/>
      <c r="F646" s="2"/>
      <c r="G646" s="3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2.75" customHeight="1">
      <c r="A647" s="1"/>
      <c r="B647" s="2"/>
      <c r="C647" s="2"/>
      <c r="D647" s="2"/>
      <c r="E647" s="2"/>
      <c r="F647" s="2"/>
      <c r="G647" s="3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2.75" customHeight="1">
      <c r="A648" s="1"/>
      <c r="B648" s="2"/>
      <c r="C648" s="2"/>
      <c r="D648" s="2"/>
      <c r="E648" s="2"/>
      <c r="F648" s="2"/>
      <c r="G648" s="3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2.75" customHeight="1">
      <c r="A649" s="1"/>
      <c r="B649" s="2"/>
      <c r="C649" s="2"/>
      <c r="D649" s="2"/>
      <c r="E649" s="2"/>
      <c r="F649" s="2"/>
      <c r="G649" s="3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2.75" customHeight="1">
      <c r="A650" s="1"/>
      <c r="B650" s="2"/>
      <c r="C650" s="2"/>
      <c r="D650" s="2"/>
      <c r="E650" s="2"/>
      <c r="F650" s="2"/>
      <c r="G650" s="3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2.75" customHeight="1">
      <c r="A651" s="1"/>
      <c r="B651" s="2"/>
      <c r="C651" s="2"/>
      <c r="D651" s="2"/>
      <c r="E651" s="2"/>
      <c r="F651" s="2"/>
      <c r="G651" s="3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2.75" customHeight="1">
      <c r="A652" s="1"/>
      <c r="B652" s="2"/>
      <c r="C652" s="2"/>
      <c r="D652" s="2"/>
      <c r="E652" s="2"/>
      <c r="F652" s="2"/>
      <c r="G652" s="3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2.75" customHeight="1">
      <c r="A653" s="1"/>
      <c r="B653" s="2"/>
      <c r="C653" s="2"/>
      <c r="D653" s="2"/>
      <c r="E653" s="2"/>
      <c r="F653" s="2"/>
      <c r="G653" s="3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2.75" customHeight="1">
      <c r="A654" s="1"/>
      <c r="B654" s="2"/>
      <c r="C654" s="2"/>
      <c r="D654" s="2"/>
      <c r="E654" s="2"/>
      <c r="F654" s="2"/>
      <c r="G654" s="3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2.75" customHeight="1">
      <c r="A655" s="1"/>
      <c r="B655" s="2"/>
      <c r="C655" s="2"/>
      <c r="D655" s="2"/>
      <c r="E655" s="2"/>
      <c r="F655" s="2"/>
      <c r="G655" s="3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2.75" customHeight="1">
      <c r="A656" s="1"/>
      <c r="B656" s="2"/>
      <c r="C656" s="2"/>
      <c r="D656" s="2"/>
      <c r="E656" s="2"/>
      <c r="F656" s="2"/>
      <c r="G656" s="3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2.75" customHeight="1">
      <c r="A657" s="1"/>
      <c r="B657" s="2"/>
      <c r="C657" s="2"/>
      <c r="D657" s="2"/>
      <c r="E657" s="2"/>
      <c r="F657" s="2"/>
      <c r="G657" s="3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2.75" customHeight="1">
      <c r="A658" s="1"/>
      <c r="B658" s="2"/>
      <c r="C658" s="2"/>
      <c r="D658" s="2"/>
      <c r="E658" s="2"/>
      <c r="F658" s="2"/>
      <c r="G658" s="3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2.75" customHeight="1">
      <c r="A659" s="1"/>
      <c r="B659" s="2"/>
      <c r="C659" s="2"/>
      <c r="D659" s="2"/>
      <c r="E659" s="2"/>
      <c r="F659" s="2"/>
      <c r="G659" s="3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2.75" customHeight="1">
      <c r="A660" s="1"/>
      <c r="B660" s="2"/>
      <c r="C660" s="2"/>
      <c r="D660" s="2"/>
      <c r="E660" s="2"/>
      <c r="F660" s="2"/>
      <c r="G660" s="3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2.75" customHeight="1">
      <c r="A661" s="1"/>
      <c r="B661" s="2"/>
      <c r="C661" s="2"/>
      <c r="D661" s="2"/>
      <c r="E661" s="2"/>
      <c r="F661" s="2"/>
      <c r="G661" s="3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2.75" customHeight="1">
      <c r="A662" s="1"/>
      <c r="B662" s="2"/>
      <c r="C662" s="2"/>
      <c r="D662" s="2"/>
      <c r="E662" s="2"/>
      <c r="F662" s="2"/>
      <c r="G662" s="3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2.75" customHeight="1">
      <c r="A663" s="1"/>
      <c r="B663" s="2"/>
      <c r="C663" s="2"/>
      <c r="D663" s="2"/>
      <c r="E663" s="2"/>
      <c r="F663" s="2"/>
      <c r="G663" s="3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2.75" customHeight="1">
      <c r="A664" s="1"/>
      <c r="B664" s="2"/>
      <c r="C664" s="2"/>
      <c r="D664" s="2"/>
      <c r="E664" s="2"/>
      <c r="F664" s="2"/>
      <c r="G664" s="3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2.75" customHeight="1">
      <c r="A665" s="1"/>
      <c r="B665" s="2"/>
      <c r="C665" s="2"/>
      <c r="D665" s="2"/>
      <c r="E665" s="2"/>
      <c r="F665" s="2"/>
      <c r="G665" s="3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2.75" customHeight="1">
      <c r="A666" s="1"/>
      <c r="B666" s="2"/>
      <c r="C666" s="2"/>
      <c r="D666" s="2"/>
      <c r="E666" s="2"/>
      <c r="F666" s="2"/>
      <c r="G666" s="3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2.75" customHeight="1">
      <c r="A667" s="1"/>
      <c r="B667" s="2"/>
      <c r="C667" s="2"/>
      <c r="D667" s="2"/>
      <c r="E667" s="2"/>
      <c r="F667" s="2"/>
      <c r="G667" s="3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2.75" customHeight="1">
      <c r="A668" s="1"/>
      <c r="B668" s="2"/>
      <c r="C668" s="2"/>
      <c r="D668" s="2"/>
      <c r="E668" s="2"/>
      <c r="F668" s="2"/>
      <c r="G668" s="3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2.75" customHeight="1">
      <c r="A669" s="1"/>
      <c r="B669" s="2"/>
      <c r="C669" s="2"/>
      <c r="D669" s="2"/>
      <c r="E669" s="2"/>
      <c r="F669" s="2"/>
      <c r="G669" s="3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2.75" customHeight="1">
      <c r="A670" s="1"/>
      <c r="B670" s="2"/>
      <c r="C670" s="2"/>
      <c r="D670" s="2"/>
      <c r="E670" s="2"/>
      <c r="F670" s="2"/>
      <c r="G670" s="3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2.75" customHeight="1">
      <c r="A671" s="1"/>
      <c r="B671" s="2"/>
      <c r="C671" s="2"/>
      <c r="D671" s="2"/>
      <c r="E671" s="2"/>
      <c r="F671" s="2"/>
      <c r="G671" s="3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2.75" customHeight="1">
      <c r="A672" s="1"/>
      <c r="B672" s="2"/>
      <c r="C672" s="2"/>
      <c r="D672" s="2"/>
      <c r="E672" s="2"/>
      <c r="F672" s="2"/>
      <c r="G672" s="3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2.75" customHeight="1">
      <c r="A673" s="1"/>
      <c r="B673" s="2"/>
      <c r="C673" s="2"/>
      <c r="D673" s="2"/>
      <c r="E673" s="2"/>
      <c r="F673" s="2"/>
      <c r="G673" s="3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2.75" customHeight="1">
      <c r="A674" s="1"/>
      <c r="B674" s="2"/>
      <c r="C674" s="2"/>
      <c r="D674" s="2"/>
      <c r="E674" s="2"/>
      <c r="F674" s="2"/>
      <c r="G674" s="3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2.75" customHeight="1">
      <c r="A675" s="1"/>
      <c r="B675" s="2"/>
      <c r="C675" s="2"/>
      <c r="D675" s="2"/>
      <c r="E675" s="2"/>
      <c r="F675" s="2"/>
      <c r="G675" s="3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2.75" customHeight="1">
      <c r="A676" s="1"/>
      <c r="B676" s="2"/>
      <c r="C676" s="2"/>
      <c r="D676" s="2"/>
      <c r="E676" s="2"/>
      <c r="F676" s="2"/>
      <c r="G676" s="3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2.75" customHeight="1">
      <c r="A677" s="1"/>
      <c r="B677" s="2"/>
      <c r="C677" s="2"/>
      <c r="D677" s="2"/>
      <c r="E677" s="2"/>
      <c r="F677" s="2"/>
      <c r="G677" s="3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2.75" customHeight="1">
      <c r="A678" s="1"/>
      <c r="B678" s="2"/>
      <c r="C678" s="2"/>
      <c r="D678" s="2"/>
      <c r="E678" s="2"/>
      <c r="F678" s="2"/>
      <c r="G678" s="3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2.75" customHeight="1">
      <c r="A679" s="1"/>
      <c r="B679" s="2"/>
      <c r="C679" s="2"/>
      <c r="D679" s="2"/>
      <c r="E679" s="2"/>
      <c r="F679" s="2"/>
      <c r="G679" s="3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2.75" customHeight="1">
      <c r="A680" s="1"/>
      <c r="B680" s="2"/>
      <c r="C680" s="2"/>
      <c r="D680" s="2"/>
      <c r="E680" s="2"/>
      <c r="F680" s="2"/>
      <c r="G680" s="3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2.75" customHeight="1">
      <c r="A681" s="1"/>
      <c r="B681" s="2"/>
      <c r="C681" s="2"/>
      <c r="D681" s="2"/>
      <c r="E681" s="2"/>
      <c r="F681" s="2"/>
      <c r="G681" s="3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2.75" customHeight="1">
      <c r="A682" s="1"/>
      <c r="B682" s="2"/>
      <c r="C682" s="2"/>
      <c r="D682" s="2"/>
      <c r="E682" s="2"/>
      <c r="F682" s="2"/>
      <c r="G682" s="3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2.75" customHeight="1">
      <c r="A683" s="1"/>
      <c r="B683" s="2"/>
      <c r="C683" s="2"/>
      <c r="D683" s="2"/>
      <c r="E683" s="2"/>
      <c r="F683" s="2"/>
      <c r="G683" s="3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2.75" customHeight="1">
      <c r="A684" s="1"/>
      <c r="B684" s="2"/>
      <c r="C684" s="2"/>
      <c r="D684" s="2"/>
      <c r="E684" s="2"/>
      <c r="F684" s="2"/>
      <c r="G684" s="3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2.75" customHeight="1">
      <c r="A685" s="1"/>
      <c r="B685" s="2"/>
      <c r="C685" s="2"/>
      <c r="D685" s="2"/>
      <c r="E685" s="2"/>
      <c r="F685" s="2"/>
      <c r="G685" s="3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2.75" customHeight="1">
      <c r="A686" s="1"/>
      <c r="B686" s="2"/>
      <c r="C686" s="2"/>
      <c r="D686" s="2"/>
      <c r="E686" s="2"/>
      <c r="F686" s="2"/>
      <c r="G686" s="3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2.75" customHeight="1">
      <c r="A687" s="1"/>
      <c r="B687" s="2"/>
      <c r="C687" s="2"/>
      <c r="D687" s="2"/>
      <c r="E687" s="2"/>
      <c r="F687" s="2"/>
      <c r="G687" s="3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2.75" customHeight="1">
      <c r="A688" s="1"/>
      <c r="B688" s="2"/>
      <c r="C688" s="2"/>
      <c r="D688" s="2"/>
      <c r="E688" s="2"/>
      <c r="F688" s="2"/>
      <c r="G688" s="3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2.75" customHeight="1">
      <c r="A689" s="1"/>
      <c r="B689" s="2"/>
      <c r="C689" s="2"/>
      <c r="D689" s="2"/>
      <c r="E689" s="2"/>
      <c r="F689" s="2"/>
      <c r="G689" s="3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2.75" customHeight="1">
      <c r="A690" s="1"/>
      <c r="B690" s="2"/>
      <c r="C690" s="2"/>
      <c r="D690" s="2"/>
      <c r="E690" s="2"/>
      <c r="F690" s="2"/>
      <c r="G690" s="3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2.75" customHeight="1">
      <c r="A691" s="1"/>
      <c r="B691" s="2"/>
      <c r="C691" s="2"/>
      <c r="D691" s="2"/>
      <c r="E691" s="2"/>
      <c r="F691" s="2"/>
      <c r="G691" s="3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2.75" customHeight="1">
      <c r="A692" s="1"/>
      <c r="B692" s="2"/>
      <c r="C692" s="2"/>
      <c r="D692" s="2"/>
      <c r="E692" s="2"/>
      <c r="F692" s="2"/>
      <c r="G692" s="3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2.75" customHeight="1">
      <c r="A693" s="1"/>
      <c r="B693" s="2"/>
      <c r="C693" s="2"/>
      <c r="D693" s="2"/>
      <c r="E693" s="2"/>
      <c r="F693" s="2"/>
      <c r="G693" s="3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2.75" customHeight="1">
      <c r="A694" s="1"/>
      <c r="B694" s="2"/>
      <c r="C694" s="2"/>
      <c r="D694" s="2"/>
      <c r="E694" s="2"/>
      <c r="F694" s="2"/>
      <c r="G694" s="3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2.75" customHeight="1">
      <c r="A695" s="1"/>
      <c r="B695" s="2"/>
      <c r="C695" s="2"/>
      <c r="D695" s="2"/>
      <c r="E695" s="2"/>
      <c r="F695" s="2"/>
      <c r="G695" s="3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2.75" customHeight="1">
      <c r="A696" s="1"/>
      <c r="B696" s="2"/>
      <c r="C696" s="2"/>
      <c r="D696" s="2"/>
      <c r="E696" s="2"/>
      <c r="F696" s="2"/>
      <c r="G696" s="3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2.75" customHeight="1">
      <c r="A697" s="1"/>
      <c r="B697" s="2"/>
      <c r="C697" s="2"/>
      <c r="D697" s="2"/>
      <c r="E697" s="2"/>
      <c r="F697" s="2"/>
      <c r="G697" s="3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2.75" customHeight="1">
      <c r="A698" s="1"/>
      <c r="B698" s="2"/>
      <c r="C698" s="2"/>
      <c r="D698" s="2"/>
      <c r="E698" s="2"/>
      <c r="F698" s="2"/>
      <c r="G698" s="3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2.75" customHeight="1">
      <c r="A699" s="1"/>
      <c r="B699" s="2"/>
      <c r="C699" s="2"/>
      <c r="D699" s="2"/>
      <c r="E699" s="2"/>
      <c r="F699" s="2"/>
      <c r="G699" s="3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2.75" customHeight="1">
      <c r="A700" s="1"/>
      <c r="B700" s="2"/>
      <c r="C700" s="2"/>
      <c r="D700" s="2"/>
      <c r="E700" s="2"/>
      <c r="F700" s="2"/>
      <c r="G700" s="3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2.75" customHeight="1">
      <c r="A701" s="1"/>
      <c r="B701" s="2"/>
      <c r="C701" s="2"/>
      <c r="D701" s="2"/>
      <c r="E701" s="2"/>
      <c r="F701" s="2"/>
      <c r="G701" s="3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2.75" customHeight="1">
      <c r="A702" s="1"/>
      <c r="B702" s="2"/>
      <c r="C702" s="2"/>
      <c r="D702" s="2"/>
      <c r="E702" s="2"/>
      <c r="F702" s="2"/>
      <c r="G702" s="3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2.75" customHeight="1">
      <c r="A703" s="1"/>
      <c r="B703" s="2"/>
      <c r="C703" s="2"/>
      <c r="D703" s="2"/>
      <c r="E703" s="2"/>
      <c r="F703" s="2"/>
      <c r="G703" s="3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2.75" customHeight="1">
      <c r="A704" s="1"/>
      <c r="B704" s="2"/>
      <c r="C704" s="2"/>
      <c r="D704" s="2"/>
      <c r="E704" s="2"/>
      <c r="F704" s="2"/>
      <c r="G704" s="3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2.75" customHeight="1">
      <c r="A705" s="1"/>
      <c r="B705" s="2"/>
      <c r="C705" s="2"/>
      <c r="D705" s="2"/>
      <c r="E705" s="2"/>
      <c r="F705" s="2"/>
      <c r="G705" s="3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2.75" customHeight="1">
      <c r="A706" s="1"/>
      <c r="B706" s="2"/>
      <c r="C706" s="2"/>
      <c r="D706" s="2"/>
      <c r="E706" s="2"/>
      <c r="F706" s="2"/>
      <c r="G706" s="3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2.75" customHeight="1">
      <c r="A707" s="1"/>
      <c r="B707" s="2"/>
      <c r="C707" s="2"/>
      <c r="D707" s="2"/>
      <c r="E707" s="2"/>
      <c r="F707" s="2"/>
      <c r="G707" s="3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2.75" customHeight="1">
      <c r="A708" s="1"/>
      <c r="B708" s="2"/>
      <c r="C708" s="2"/>
      <c r="D708" s="2"/>
      <c r="E708" s="2"/>
      <c r="F708" s="2"/>
      <c r="G708" s="3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2.75" customHeight="1">
      <c r="A709" s="1"/>
      <c r="B709" s="2"/>
      <c r="C709" s="2"/>
      <c r="D709" s="2"/>
      <c r="E709" s="2"/>
      <c r="F709" s="2"/>
      <c r="G709" s="3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2.75" customHeight="1">
      <c r="A710" s="1"/>
      <c r="B710" s="2"/>
      <c r="C710" s="2"/>
      <c r="D710" s="2"/>
      <c r="E710" s="2"/>
      <c r="F710" s="2"/>
      <c r="G710" s="3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2.75" customHeight="1">
      <c r="A711" s="1"/>
      <c r="B711" s="2"/>
      <c r="C711" s="2"/>
      <c r="D711" s="2"/>
      <c r="E711" s="2"/>
      <c r="F711" s="2"/>
      <c r="G711" s="3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2.75" customHeight="1">
      <c r="A712" s="1"/>
      <c r="B712" s="2"/>
      <c r="C712" s="2"/>
      <c r="D712" s="2"/>
      <c r="E712" s="2"/>
      <c r="F712" s="2"/>
      <c r="G712" s="3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2.75" customHeight="1">
      <c r="A713" s="1"/>
      <c r="B713" s="2"/>
      <c r="C713" s="2"/>
      <c r="D713" s="2"/>
      <c r="E713" s="2"/>
      <c r="F713" s="2"/>
      <c r="G713" s="3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2.75" customHeight="1">
      <c r="A714" s="1"/>
      <c r="B714" s="2"/>
      <c r="C714" s="2"/>
      <c r="D714" s="2"/>
      <c r="E714" s="2"/>
      <c r="F714" s="2"/>
      <c r="G714" s="3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2.75" customHeight="1">
      <c r="A715" s="1"/>
      <c r="B715" s="2"/>
      <c r="C715" s="2"/>
      <c r="D715" s="2"/>
      <c r="E715" s="2"/>
      <c r="F715" s="2"/>
      <c r="G715" s="3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2.75" customHeight="1">
      <c r="A716" s="1"/>
      <c r="B716" s="2"/>
      <c r="C716" s="2"/>
      <c r="D716" s="2"/>
      <c r="E716" s="2"/>
      <c r="F716" s="2"/>
      <c r="G716" s="3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2.75" customHeight="1">
      <c r="A717" s="1"/>
      <c r="B717" s="2"/>
      <c r="C717" s="2"/>
      <c r="D717" s="2"/>
      <c r="E717" s="2"/>
      <c r="F717" s="2"/>
      <c r="G717" s="3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2.75" customHeight="1">
      <c r="A718" s="1"/>
      <c r="B718" s="2"/>
      <c r="C718" s="2"/>
      <c r="D718" s="2"/>
      <c r="E718" s="2"/>
      <c r="F718" s="2"/>
      <c r="G718" s="3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2.75" customHeight="1">
      <c r="A719" s="1"/>
      <c r="B719" s="2"/>
      <c r="C719" s="2"/>
      <c r="D719" s="2"/>
      <c r="E719" s="2"/>
      <c r="F719" s="2"/>
      <c r="G719" s="3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2.75" customHeight="1">
      <c r="A720" s="1"/>
      <c r="B720" s="2"/>
      <c r="C720" s="2"/>
      <c r="D720" s="2"/>
      <c r="E720" s="2"/>
      <c r="F720" s="2"/>
      <c r="G720" s="3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2.75" customHeight="1">
      <c r="A721" s="1"/>
      <c r="B721" s="2"/>
      <c r="C721" s="2"/>
      <c r="D721" s="2"/>
      <c r="E721" s="2"/>
      <c r="F721" s="2"/>
      <c r="G721" s="3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2.75" customHeight="1">
      <c r="A722" s="1"/>
      <c r="B722" s="2"/>
      <c r="C722" s="2"/>
      <c r="D722" s="2"/>
      <c r="E722" s="2"/>
      <c r="F722" s="2"/>
      <c r="G722" s="3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2.75" customHeight="1">
      <c r="A723" s="1"/>
      <c r="B723" s="2"/>
      <c r="C723" s="2"/>
      <c r="D723" s="2"/>
      <c r="E723" s="2"/>
      <c r="F723" s="2"/>
      <c r="G723" s="3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2.75" customHeight="1">
      <c r="A724" s="1"/>
      <c r="B724" s="2"/>
      <c r="C724" s="2"/>
      <c r="D724" s="2"/>
      <c r="E724" s="2"/>
      <c r="F724" s="2"/>
      <c r="G724" s="3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2.75" customHeight="1">
      <c r="A725" s="1"/>
      <c r="B725" s="2"/>
      <c r="C725" s="2"/>
      <c r="D725" s="2"/>
      <c r="E725" s="2"/>
      <c r="F725" s="2"/>
      <c r="G725" s="3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2.75" customHeight="1">
      <c r="A726" s="1"/>
      <c r="B726" s="2"/>
      <c r="C726" s="2"/>
      <c r="D726" s="2"/>
      <c r="E726" s="2"/>
      <c r="F726" s="2"/>
      <c r="G726" s="3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2.75" customHeight="1">
      <c r="A727" s="1"/>
      <c r="B727" s="2"/>
      <c r="C727" s="2"/>
      <c r="D727" s="2"/>
      <c r="E727" s="2"/>
      <c r="F727" s="2"/>
      <c r="G727" s="3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2.75" customHeight="1">
      <c r="A728" s="1"/>
      <c r="B728" s="2"/>
      <c r="C728" s="2"/>
      <c r="D728" s="2"/>
      <c r="E728" s="2"/>
      <c r="F728" s="2"/>
      <c r="G728" s="3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2.75" customHeight="1">
      <c r="A729" s="1"/>
      <c r="B729" s="2"/>
      <c r="C729" s="2"/>
      <c r="D729" s="2"/>
      <c r="E729" s="2"/>
      <c r="F729" s="2"/>
      <c r="G729" s="3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2.75" customHeight="1">
      <c r="A730" s="1"/>
      <c r="B730" s="2"/>
      <c r="C730" s="2"/>
      <c r="D730" s="2"/>
      <c r="E730" s="2"/>
      <c r="F730" s="2"/>
      <c r="G730" s="3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2.75" customHeight="1">
      <c r="A731" s="1"/>
      <c r="B731" s="2"/>
      <c r="C731" s="2"/>
      <c r="D731" s="2"/>
      <c r="E731" s="2"/>
      <c r="F731" s="2"/>
      <c r="G731" s="3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2.75" customHeight="1">
      <c r="A732" s="1"/>
      <c r="B732" s="2"/>
      <c r="C732" s="2"/>
      <c r="D732" s="2"/>
      <c r="E732" s="2"/>
      <c r="F732" s="2"/>
      <c r="G732" s="3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2.75" customHeight="1">
      <c r="A733" s="1"/>
      <c r="B733" s="2"/>
      <c r="C733" s="2"/>
      <c r="D733" s="2"/>
      <c r="E733" s="2"/>
      <c r="F733" s="2"/>
      <c r="G733" s="3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2.75" customHeight="1">
      <c r="A734" s="1"/>
      <c r="B734" s="2"/>
      <c r="C734" s="2"/>
      <c r="D734" s="2"/>
      <c r="E734" s="2"/>
      <c r="F734" s="2"/>
      <c r="G734" s="3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2.75" customHeight="1">
      <c r="A735" s="1"/>
      <c r="B735" s="2"/>
      <c r="C735" s="2"/>
      <c r="D735" s="2"/>
      <c r="E735" s="2"/>
      <c r="F735" s="2"/>
      <c r="G735" s="3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2.75" customHeight="1">
      <c r="A736" s="1"/>
      <c r="B736" s="2"/>
      <c r="C736" s="2"/>
      <c r="D736" s="2"/>
      <c r="E736" s="2"/>
      <c r="F736" s="2"/>
      <c r="G736" s="3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2.75" customHeight="1">
      <c r="A737" s="1"/>
      <c r="B737" s="2"/>
      <c r="C737" s="2"/>
      <c r="D737" s="2"/>
      <c r="E737" s="2"/>
      <c r="F737" s="2"/>
      <c r="G737" s="3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2.75" customHeight="1">
      <c r="A738" s="1"/>
      <c r="B738" s="2"/>
      <c r="C738" s="2"/>
      <c r="D738" s="2"/>
      <c r="E738" s="2"/>
      <c r="F738" s="2"/>
      <c r="G738" s="3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2.75" customHeight="1">
      <c r="A739" s="1"/>
      <c r="B739" s="2"/>
      <c r="C739" s="2"/>
      <c r="D739" s="2"/>
      <c r="E739" s="2"/>
      <c r="F739" s="2"/>
      <c r="G739" s="3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2.75" customHeight="1">
      <c r="A740" s="1"/>
      <c r="B740" s="2"/>
      <c r="C740" s="2"/>
      <c r="D740" s="2"/>
      <c r="E740" s="2"/>
      <c r="F740" s="2"/>
      <c r="G740" s="3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2.75" customHeight="1">
      <c r="A741" s="1"/>
      <c r="B741" s="2"/>
      <c r="C741" s="2"/>
      <c r="D741" s="2"/>
      <c r="E741" s="2"/>
      <c r="F741" s="2"/>
      <c r="G741" s="3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2.75" customHeight="1">
      <c r="A742" s="1"/>
      <c r="B742" s="2"/>
      <c r="C742" s="2"/>
      <c r="D742" s="2"/>
      <c r="E742" s="2"/>
      <c r="F742" s="2"/>
      <c r="G742" s="3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2.75" customHeight="1">
      <c r="A743" s="1"/>
      <c r="B743" s="2"/>
      <c r="C743" s="2"/>
      <c r="D743" s="2"/>
      <c r="E743" s="2"/>
      <c r="F743" s="2"/>
      <c r="G743" s="3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2.75" customHeight="1">
      <c r="A744" s="1"/>
      <c r="B744" s="2"/>
      <c r="C744" s="2"/>
      <c r="D744" s="2"/>
      <c r="E744" s="2"/>
      <c r="F744" s="2"/>
      <c r="G744" s="3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2.75" customHeight="1">
      <c r="A745" s="1"/>
      <c r="B745" s="2"/>
      <c r="C745" s="2"/>
      <c r="D745" s="2"/>
      <c r="E745" s="2"/>
      <c r="F745" s="2"/>
      <c r="G745" s="3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2.75" customHeight="1">
      <c r="A746" s="1"/>
      <c r="B746" s="2"/>
      <c r="C746" s="2"/>
      <c r="D746" s="2"/>
      <c r="E746" s="2"/>
      <c r="F746" s="2"/>
      <c r="G746" s="3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2.75" customHeight="1">
      <c r="A747" s="1"/>
      <c r="B747" s="2"/>
      <c r="C747" s="2"/>
      <c r="D747" s="2"/>
      <c r="E747" s="2"/>
      <c r="F747" s="2"/>
      <c r="G747" s="3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2.75" customHeight="1">
      <c r="A748" s="1"/>
      <c r="B748" s="2"/>
      <c r="C748" s="2"/>
      <c r="D748" s="2"/>
      <c r="E748" s="2"/>
      <c r="F748" s="2"/>
      <c r="G748" s="3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2.75" customHeight="1">
      <c r="A749" s="1"/>
      <c r="B749" s="2"/>
      <c r="C749" s="2"/>
      <c r="D749" s="2"/>
      <c r="E749" s="2"/>
      <c r="F749" s="2"/>
      <c r="G749" s="3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2.75" customHeight="1">
      <c r="A750" s="1"/>
      <c r="B750" s="2"/>
      <c r="C750" s="2"/>
      <c r="D750" s="2"/>
      <c r="E750" s="2"/>
      <c r="F750" s="2"/>
      <c r="G750" s="3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2.75" customHeight="1">
      <c r="A751" s="1"/>
      <c r="B751" s="2"/>
      <c r="C751" s="2"/>
      <c r="D751" s="2"/>
      <c r="E751" s="2"/>
      <c r="F751" s="2"/>
      <c r="G751" s="3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2.75" customHeight="1">
      <c r="A752" s="1"/>
      <c r="B752" s="2"/>
      <c r="C752" s="2"/>
      <c r="D752" s="2"/>
      <c r="E752" s="2"/>
      <c r="F752" s="2"/>
      <c r="G752" s="3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2.75" customHeight="1">
      <c r="A753" s="1"/>
      <c r="B753" s="2"/>
      <c r="C753" s="2"/>
      <c r="D753" s="2"/>
      <c r="E753" s="2"/>
      <c r="F753" s="2"/>
      <c r="G753" s="3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2.75" customHeight="1">
      <c r="A754" s="1"/>
      <c r="B754" s="2"/>
      <c r="C754" s="2"/>
      <c r="D754" s="2"/>
      <c r="E754" s="2"/>
      <c r="F754" s="2"/>
      <c r="G754" s="3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2.75" customHeight="1">
      <c r="A755" s="1"/>
      <c r="B755" s="2"/>
      <c r="C755" s="2"/>
      <c r="D755" s="2"/>
      <c r="E755" s="2"/>
      <c r="F755" s="2"/>
      <c r="G755" s="3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2.75" customHeight="1">
      <c r="A756" s="1"/>
      <c r="B756" s="2"/>
      <c r="C756" s="2"/>
      <c r="D756" s="2"/>
      <c r="E756" s="2"/>
      <c r="F756" s="2"/>
      <c r="G756" s="3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2.75" customHeight="1">
      <c r="A757" s="1"/>
      <c r="B757" s="2"/>
      <c r="C757" s="2"/>
      <c r="D757" s="2"/>
      <c r="E757" s="2"/>
      <c r="F757" s="2"/>
      <c r="G757" s="3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2.75" customHeight="1">
      <c r="A758" s="1"/>
      <c r="B758" s="2"/>
      <c r="C758" s="2"/>
      <c r="D758" s="2"/>
      <c r="E758" s="2"/>
      <c r="F758" s="2"/>
      <c r="G758" s="3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2.75" customHeight="1">
      <c r="A759" s="1"/>
      <c r="B759" s="2"/>
      <c r="C759" s="2"/>
      <c r="D759" s="2"/>
      <c r="E759" s="2"/>
      <c r="F759" s="2"/>
      <c r="G759" s="3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2.75" customHeight="1">
      <c r="A760" s="1"/>
      <c r="B760" s="2"/>
      <c r="C760" s="2"/>
      <c r="D760" s="2"/>
      <c r="E760" s="2"/>
      <c r="F760" s="2"/>
      <c r="G760" s="3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2.75" customHeight="1">
      <c r="A761" s="1"/>
      <c r="B761" s="2"/>
      <c r="C761" s="2"/>
      <c r="D761" s="2"/>
      <c r="E761" s="2"/>
      <c r="F761" s="2"/>
      <c r="G761" s="3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2.75" customHeight="1">
      <c r="A762" s="1"/>
      <c r="B762" s="2"/>
      <c r="C762" s="2"/>
      <c r="D762" s="2"/>
      <c r="E762" s="2"/>
      <c r="F762" s="2"/>
      <c r="G762" s="3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2.75" customHeight="1">
      <c r="A763" s="1"/>
      <c r="B763" s="2"/>
      <c r="C763" s="2"/>
      <c r="D763" s="2"/>
      <c r="E763" s="2"/>
      <c r="F763" s="2"/>
      <c r="G763" s="3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2.75" customHeight="1">
      <c r="A764" s="1"/>
      <c r="B764" s="2"/>
      <c r="C764" s="2"/>
      <c r="D764" s="2"/>
      <c r="E764" s="2"/>
      <c r="F764" s="2"/>
      <c r="G764" s="3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2.75" customHeight="1">
      <c r="A765" s="1"/>
      <c r="B765" s="2"/>
      <c r="C765" s="2"/>
      <c r="D765" s="2"/>
      <c r="E765" s="2"/>
      <c r="F765" s="2"/>
      <c r="G765" s="3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2.75" customHeight="1">
      <c r="A766" s="1"/>
      <c r="B766" s="2"/>
      <c r="C766" s="2"/>
      <c r="D766" s="2"/>
      <c r="E766" s="2"/>
      <c r="F766" s="2"/>
      <c r="G766" s="3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2.75" customHeight="1">
      <c r="A767" s="1"/>
      <c r="B767" s="2"/>
      <c r="C767" s="2"/>
      <c r="D767" s="2"/>
      <c r="E767" s="2"/>
      <c r="F767" s="2"/>
      <c r="G767" s="3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2.75" customHeight="1">
      <c r="A768" s="1"/>
      <c r="B768" s="2"/>
      <c r="C768" s="2"/>
      <c r="D768" s="2"/>
      <c r="E768" s="2"/>
      <c r="F768" s="2"/>
      <c r="G768" s="3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2.75" customHeight="1">
      <c r="A769" s="1"/>
      <c r="B769" s="2"/>
      <c r="C769" s="2"/>
      <c r="D769" s="2"/>
      <c r="E769" s="2"/>
      <c r="F769" s="2"/>
      <c r="G769" s="3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2.75" customHeight="1">
      <c r="A770" s="1"/>
      <c r="B770" s="2"/>
      <c r="C770" s="2"/>
      <c r="D770" s="2"/>
      <c r="E770" s="2"/>
      <c r="F770" s="2"/>
      <c r="G770" s="3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2.75" customHeight="1">
      <c r="A771" s="1"/>
      <c r="B771" s="2"/>
      <c r="C771" s="2"/>
      <c r="D771" s="2"/>
      <c r="E771" s="2"/>
      <c r="F771" s="2"/>
      <c r="G771" s="3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2.75" customHeight="1">
      <c r="A772" s="1"/>
      <c r="B772" s="2"/>
      <c r="C772" s="2"/>
      <c r="D772" s="2"/>
      <c r="E772" s="2"/>
      <c r="F772" s="2"/>
      <c r="G772" s="3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2.75" customHeight="1">
      <c r="A773" s="1"/>
      <c r="B773" s="2"/>
      <c r="C773" s="2"/>
      <c r="D773" s="2"/>
      <c r="E773" s="2"/>
      <c r="F773" s="2"/>
      <c r="G773" s="3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2.75" customHeight="1">
      <c r="A774" s="1"/>
      <c r="B774" s="2"/>
      <c r="C774" s="2"/>
      <c r="D774" s="2"/>
      <c r="E774" s="2"/>
      <c r="F774" s="2"/>
      <c r="G774" s="3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2.75" customHeight="1">
      <c r="A775" s="1"/>
      <c r="B775" s="2"/>
      <c r="C775" s="2"/>
      <c r="D775" s="2"/>
      <c r="E775" s="2"/>
      <c r="F775" s="2"/>
      <c r="G775" s="3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2.75" customHeight="1">
      <c r="A776" s="1"/>
      <c r="B776" s="2"/>
      <c r="C776" s="2"/>
      <c r="D776" s="2"/>
      <c r="E776" s="2"/>
      <c r="F776" s="2"/>
      <c r="G776" s="3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2.75" customHeight="1">
      <c r="A777" s="1"/>
      <c r="B777" s="2"/>
      <c r="C777" s="2"/>
      <c r="D777" s="2"/>
      <c r="E777" s="2"/>
      <c r="F777" s="2"/>
      <c r="G777" s="3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2.75" customHeight="1">
      <c r="A778" s="1"/>
      <c r="B778" s="2"/>
      <c r="C778" s="2"/>
      <c r="D778" s="2"/>
      <c r="E778" s="2"/>
      <c r="F778" s="2"/>
      <c r="G778" s="3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2.75" customHeight="1">
      <c r="A779" s="1"/>
      <c r="B779" s="2"/>
      <c r="C779" s="2"/>
      <c r="D779" s="2"/>
      <c r="E779" s="2"/>
      <c r="F779" s="2"/>
      <c r="G779" s="3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2.75" customHeight="1">
      <c r="A780" s="1"/>
      <c r="B780" s="2"/>
      <c r="C780" s="2"/>
      <c r="D780" s="2"/>
      <c r="E780" s="2"/>
      <c r="F780" s="2"/>
      <c r="G780" s="3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2.75" customHeight="1">
      <c r="A781" s="1"/>
      <c r="B781" s="2"/>
      <c r="C781" s="2"/>
      <c r="D781" s="2"/>
      <c r="E781" s="2"/>
      <c r="F781" s="2"/>
      <c r="G781" s="3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2.75" customHeight="1">
      <c r="A782" s="1"/>
      <c r="B782" s="2"/>
      <c r="C782" s="2"/>
      <c r="D782" s="2"/>
      <c r="E782" s="2"/>
      <c r="F782" s="2"/>
      <c r="G782" s="3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2.75" customHeight="1">
      <c r="A783" s="1"/>
      <c r="B783" s="2"/>
      <c r="C783" s="2"/>
      <c r="D783" s="2"/>
      <c r="E783" s="2"/>
      <c r="F783" s="2"/>
      <c r="G783" s="3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2.75" customHeight="1">
      <c r="A784" s="1"/>
      <c r="B784" s="2"/>
      <c r="C784" s="2"/>
      <c r="D784" s="2"/>
      <c r="E784" s="2"/>
      <c r="F784" s="2"/>
      <c r="G784" s="3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2.75" customHeight="1">
      <c r="A785" s="1"/>
      <c r="B785" s="2"/>
      <c r="C785" s="2"/>
      <c r="D785" s="2"/>
      <c r="E785" s="2"/>
      <c r="F785" s="2"/>
      <c r="G785" s="3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2.75" customHeight="1">
      <c r="A786" s="1"/>
      <c r="B786" s="2"/>
      <c r="C786" s="2"/>
      <c r="D786" s="2"/>
      <c r="E786" s="2"/>
      <c r="F786" s="2"/>
      <c r="G786" s="3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2.75" customHeight="1">
      <c r="A787" s="1"/>
      <c r="B787" s="2"/>
      <c r="C787" s="2"/>
      <c r="D787" s="2"/>
      <c r="E787" s="2"/>
      <c r="F787" s="2"/>
      <c r="G787" s="3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2.75" customHeight="1">
      <c r="A788" s="1"/>
      <c r="B788" s="2"/>
      <c r="C788" s="2"/>
      <c r="D788" s="2"/>
      <c r="E788" s="2"/>
      <c r="F788" s="2"/>
      <c r="G788" s="3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2.75" customHeight="1">
      <c r="A789" s="1"/>
      <c r="B789" s="2"/>
      <c r="C789" s="2"/>
      <c r="D789" s="2"/>
      <c r="E789" s="2"/>
      <c r="F789" s="2"/>
      <c r="G789" s="3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2.75" customHeight="1">
      <c r="A790" s="1"/>
      <c r="B790" s="2"/>
      <c r="C790" s="2"/>
      <c r="D790" s="2"/>
      <c r="E790" s="2"/>
      <c r="F790" s="2"/>
      <c r="G790" s="3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2.75" customHeight="1">
      <c r="A791" s="1"/>
      <c r="B791" s="2"/>
      <c r="C791" s="2"/>
      <c r="D791" s="2"/>
      <c r="E791" s="2"/>
      <c r="F791" s="2"/>
      <c r="G791" s="3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2.75" customHeight="1">
      <c r="A792" s="1"/>
      <c r="B792" s="2"/>
      <c r="C792" s="2"/>
      <c r="D792" s="2"/>
      <c r="E792" s="2"/>
      <c r="F792" s="2"/>
      <c r="G792" s="3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2.75" customHeight="1">
      <c r="A793" s="1"/>
      <c r="B793" s="2"/>
      <c r="C793" s="2"/>
      <c r="D793" s="2"/>
      <c r="E793" s="2"/>
      <c r="F793" s="2"/>
      <c r="G793" s="3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2.75" customHeight="1">
      <c r="A794" s="1"/>
      <c r="B794" s="2"/>
      <c r="C794" s="2"/>
      <c r="D794" s="2"/>
      <c r="E794" s="2"/>
      <c r="F794" s="2"/>
      <c r="G794" s="3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2.75" customHeight="1">
      <c r="A795" s="1"/>
      <c r="B795" s="2"/>
      <c r="C795" s="2"/>
      <c r="D795" s="2"/>
      <c r="E795" s="2"/>
      <c r="F795" s="2"/>
      <c r="G795" s="3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2.75" customHeight="1">
      <c r="A796" s="1"/>
      <c r="B796" s="2"/>
      <c r="C796" s="2"/>
      <c r="D796" s="2"/>
      <c r="E796" s="2"/>
      <c r="F796" s="2"/>
      <c r="G796" s="3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2.75" customHeight="1">
      <c r="A797" s="1"/>
      <c r="B797" s="2"/>
      <c r="C797" s="2"/>
      <c r="D797" s="2"/>
      <c r="E797" s="2"/>
      <c r="F797" s="2"/>
      <c r="G797" s="3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2.75" customHeight="1">
      <c r="A798" s="1"/>
      <c r="B798" s="2"/>
      <c r="C798" s="2"/>
      <c r="D798" s="2"/>
      <c r="E798" s="2"/>
      <c r="F798" s="2"/>
      <c r="G798" s="3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2.75" customHeight="1">
      <c r="A799" s="1"/>
      <c r="B799" s="2"/>
      <c r="C799" s="2"/>
      <c r="D799" s="2"/>
      <c r="E799" s="2"/>
      <c r="F799" s="2"/>
      <c r="G799" s="3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2.75" customHeight="1">
      <c r="A800" s="1"/>
      <c r="B800" s="2"/>
      <c r="C800" s="2"/>
      <c r="D800" s="2"/>
      <c r="E800" s="2"/>
      <c r="F800" s="2"/>
      <c r="G800" s="3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2.75" customHeight="1">
      <c r="A801" s="1"/>
      <c r="B801" s="2"/>
      <c r="C801" s="2"/>
      <c r="D801" s="2"/>
      <c r="E801" s="2"/>
      <c r="F801" s="2"/>
      <c r="G801" s="3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2.75" customHeight="1">
      <c r="A802" s="1"/>
      <c r="B802" s="2"/>
      <c r="C802" s="2"/>
      <c r="D802" s="2"/>
      <c r="E802" s="2"/>
      <c r="F802" s="2"/>
      <c r="G802" s="3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2.75" customHeight="1">
      <c r="A803" s="1"/>
      <c r="B803" s="2"/>
      <c r="C803" s="2"/>
      <c r="D803" s="2"/>
      <c r="E803" s="2"/>
      <c r="F803" s="2"/>
      <c r="G803" s="3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2.75" customHeight="1">
      <c r="A804" s="1"/>
      <c r="B804" s="2"/>
      <c r="C804" s="2"/>
      <c r="D804" s="2"/>
      <c r="E804" s="2"/>
      <c r="F804" s="2"/>
      <c r="G804" s="3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2.75" customHeight="1">
      <c r="A805" s="1"/>
      <c r="B805" s="2"/>
      <c r="C805" s="2"/>
      <c r="D805" s="2"/>
      <c r="E805" s="2"/>
      <c r="F805" s="2"/>
      <c r="G805" s="3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2.75" customHeight="1">
      <c r="A806" s="1"/>
      <c r="B806" s="2"/>
      <c r="C806" s="2"/>
      <c r="D806" s="2"/>
      <c r="E806" s="2"/>
      <c r="F806" s="2"/>
      <c r="G806" s="3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2.75" customHeight="1">
      <c r="A807" s="1"/>
      <c r="B807" s="2"/>
      <c r="C807" s="2"/>
      <c r="D807" s="2"/>
      <c r="E807" s="2"/>
      <c r="F807" s="2"/>
      <c r="G807" s="3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2.75" customHeight="1">
      <c r="A808" s="1"/>
      <c r="B808" s="2"/>
      <c r="C808" s="2"/>
      <c r="D808" s="2"/>
      <c r="E808" s="2"/>
      <c r="F808" s="2"/>
      <c r="G808" s="3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2.75" customHeight="1">
      <c r="A809" s="1"/>
      <c r="B809" s="2"/>
      <c r="C809" s="2"/>
      <c r="D809" s="2"/>
      <c r="E809" s="2"/>
      <c r="F809" s="2"/>
      <c r="G809" s="3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2.75" customHeight="1">
      <c r="A810" s="1"/>
      <c r="B810" s="2"/>
      <c r="C810" s="2"/>
      <c r="D810" s="2"/>
      <c r="E810" s="2"/>
      <c r="F810" s="2"/>
      <c r="G810" s="3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2.75" customHeight="1">
      <c r="A811" s="1"/>
      <c r="B811" s="2"/>
      <c r="C811" s="2"/>
      <c r="D811" s="2"/>
      <c r="E811" s="2"/>
      <c r="F811" s="2"/>
      <c r="G811" s="3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2.75" customHeight="1">
      <c r="A812" s="1"/>
      <c r="B812" s="2"/>
      <c r="C812" s="2"/>
      <c r="D812" s="2"/>
      <c r="E812" s="2"/>
      <c r="F812" s="2"/>
      <c r="G812" s="3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2.75" customHeight="1">
      <c r="A813" s="1"/>
      <c r="B813" s="2"/>
      <c r="C813" s="2"/>
      <c r="D813" s="2"/>
      <c r="E813" s="2"/>
      <c r="F813" s="2"/>
      <c r="G813" s="3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2.75" customHeight="1">
      <c r="A814" s="1"/>
      <c r="B814" s="2"/>
      <c r="C814" s="2"/>
      <c r="D814" s="2"/>
      <c r="E814" s="2"/>
      <c r="F814" s="2"/>
      <c r="G814" s="3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2.75" customHeight="1">
      <c r="A815" s="1"/>
      <c r="B815" s="2"/>
      <c r="C815" s="2"/>
      <c r="D815" s="2"/>
      <c r="E815" s="2"/>
      <c r="F815" s="2"/>
      <c r="G815" s="3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2.75" customHeight="1">
      <c r="A816" s="1"/>
      <c r="B816" s="2"/>
      <c r="C816" s="2"/>
      <c r="D816" s="2"/>
      <c r="E816" s="2"/>
      <c r="F816" s="2"/>
      <c r="G816" s="3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2.75" customHeight="1">
      <c r="A817" s="1"/>
      <c r="B817" s="2"/>
      <c r="C817" s="2"/>
      <c r="D817" s="2"/>
      <c r="E817" s="2"/>
      <c r="F817" s="2"/>
      <c r="G817" s="3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2.75" customHeight="1">
      <c r="A818" s="1"/>
      <c r="B818" s="2"/>
      <c r="C818" s="2"/>
      <c r="D818" s="2"/>
      <c r="E818" s="2"/>
      <c r="F818" s="2"/>
      <c r="G818" s="3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2.75" customHeight="1">
      <c r="A819" s="1"/>
      <c r="B819" s="2"/>
      <c r="C819" s="2"/>
      <c r="D819" s="2"/>
      <c r="E819" s="2"/>
      <c r="F819" s="2"/>
      <c r="G819" s="3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2.75" customHeight="1">
      <c r="A820" s="1"/>
      <c r="B820" s="2"/>
      <c r="C820" s="2"/>
      <c r="D820" s="2"/>
      <c r="E820" s="2"/>
      <c r="F820" s="2"/>
      <c r="G820" s="3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2.75" customHeight="1">
      <c r="A821" s="1"/>
      <c r="B821" s="2"/>
      <c r="C821" s="2"/>
      <c r="D821" s="2"/>
      <c r="E821" s="2"/>
      <c r="F821" s="2"/>
      <c r="G821" s="3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2.75" customHeight="1">
      <c r="A822" s="1"/>
      <c r="B822" s="2"/>
      <c r="C822" s="2"/>
      <c r="D822" s="2"/>
      <c r="E822" s="2"/>
      <c r="F822" s="2"/>
      <c r="G822" s="3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2.75" customHeight="1">
      <c r="A823" s="1"/>
      <c r="B823" s="2"/>
      <c r="C823" s="2"/>
      <c r="D823" s="2"/>
      <c r="E823" s="2"/>
      <c r="F823" s="2"/>
      <c r="G823" s="3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2.75" customHeight="1">
      <c r="A824" s="1"/>
      <c r="B824" s="2"/>
      <c r="C824" s="2"/>
      <c r="D824" s="2"/>
      <c r="E824" s="2"/>
      <c r="F824" s="2"/>
      <c r="G824" s="3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2.75" customHeight="1">
      <c r="A825" s="1"/>
      <c r="B825" s="2"/>
      <c r="C825" s="2"/>
      <c r="D825" s="2"/>
      <c r="E825" s="2"/>
      <c r="F825" s="2"/>
      <c r="G825" s="3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2.75" customHeight="1">
      <c r="A826" s="1"/>
      <c r="B826" s="2"/>
      <c r="C826" s="2"/>
      <c r="D826" s="2"/>
      <c r="E826" s="2"/>
      <c r="F826" s="2"/>
      <c r="G826" s="3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2.75" customHeight="1">
      <c r="A827" s="1"/>
      <c r="B827" s="2"/>
      <c r="C827" s="2"/>
      <c r="D827" s="2"/>
      <c r="E827" s="2"/>
      <c r="F827" s="2"/>
      <c r="G827" s="3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2.75" customHeight="1">
      <c r="A828" s="1"/>
      <c r="B828" s="2"/>
      <c r="C828" s="2"/>
      <c r="D828" s="2"/>
      <c r="E828" s="2"/>
      <c r="F828" s="2"/>
      <c r="G828" s="3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2.75" customHeight="1">
      <c r="A829" s="1"/>
      <c r="B829" s="2"/>
      <c r="C829" s="2"/>
      <c r="D829" s="2"/>
      <c r="E829" s="2"/>
      <c r="F829" s="2"/>
      <c r="G829" s="3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2.75" customHeight="1">
      <c r="A830" s="1"/>
      <c r="B830" s="2"/>
      <c r="C830" s="2"/>
      <c r="D830" s="2"/>
      <c r="E830" s="2"/>
      <c r="F830" s="2"/>
      <c r="G830" s="3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2.75" customHeight="1">
      <c r="A831" s="1"/>
      <c r="B831" s="2"/>
      <c r="C831" s="2"/>
      <c r="D831" s="2"/>
      <c r="E831" s="2"/>
      <c r="F831" s="2"/>
      <c r="G831" s="3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2.75" customHeight="1">
      <c r="A832" s="1"/>
      <c r="B832" s="2"/>
      <c r="C832" s="2"/>
      <c r="D832" s="2"/>
      <c r="E832" s="2"/>
      <c r="F832" s="2"/>
      <c r="G832" s="3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2.75" customHeight="1">
      <c r="A833" s="1"/>
      <c r="B833" s="2"/>
      <c r="C833" s="2"/>
      <c r="D833" s="2"/>
      <c r="E833" s="2"/>
      <c r="F833" s="2"/>
      <c r="G833" s="3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2.75" customHeight="1">
      <c r="A834" s="1"/>
      <c r="B834" s="2"/>
      <c r="C834" s="2"/>
      <c r="D834" s="2"/>
      <c r="E834" s="2"/>
      <c r="F834" s="2"/>
      <c r="G834" s="3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2.75" customHeight="1">
      <c r="A835" s="1"/>
      <c r="B835" s="2"/>
      <c r="C835" s="2"/>
      <c r="D835" s="2"/>
      <c r="E835" s="2"/>
      <c r="F835" s="2"/>
      <c r="G835" s="3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2.75" customHeight="1">
      <c r="A836" s="1"/>
      <c r="B836" s="2"/>
      <c r="C836" s="2"/>
      <c r="D836" s="2"/>
      <c r="E836" s="2"/>
      <c r="F836" s="2"/>
      <c r="G836" s="3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2.75" customHeight="1">
      <c r="A837" s="1"/>
      <c r="B837" s="2"/>
      <c r="C837" s="2"/>
      <c r="D837" s="2"/>
      <c r="E837" s="2"/>
      <c r="F837" s="2"/>
      <c r="G837" s="3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2.75" customHeight="1">
      <c r="A838" s="1"/>
      <c r="B838" s="2"/>
      <c r="C838" s="2"/>
      <c r="D838" s="2"/>
      <c r="E838" s="2"/>
      <c r="F838" s="2"/>
      <c r="G838" s="3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2.75" customHeight="1">
      <c r="A839" s="1"/>
      <c r="B839" s="2"/>
      <c r="C839" s="2"/>
      <c r="D839" s="2"/>
      <c r="E839" s="2"/>
      <c r="F839" s="2"/>
      <c r="G839" s="3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2.75" customHeight="1">
      <c r="A840" s="1"/>
      <c r="B840" s="2"/>
      <c r="C840" s="2"/>
      <c r="D840" s="2"/>
      <c r="E840" s="2"/>
      <c r="F840" s="2"/>
      <c r="G840" s="3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2.75" customHeight="1">
      <c r="A841" s="1"/>
      <c r="B841" s="2"/>
      <c r="C841" s="2"/>
      <c r="D841" s="2"/>
      <c r="E841" s="2"/>
      <c r="F841" s="2"/>
      <c r="G841" s="3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2.75" customHeight="1">
      <c r="A842" s="1"/>
      <c r="B842" s="2"/>
      <c r="C842" s="2"/>
      <c r="D842" s="2"/>
      <c r="E842" s="2"/>
      <c r="F842" s="2"/>
      <c r="G842" s="3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2.75" customHeight="1">
      <c r="A843" s="1"/>
      <c r="B843" s="2"/>
      <c r="C843" s="2"/>
      <c r="D843" s="2"/>
      <c r="E843" s="2"/>
      <c r="F843" s="2"/>
      <c r="G843" s="3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2.75" customHeight="1">
      <c r="A844" s="1"/>
      <c r="B844" s="2"/>
      <c r="C844" s="2"/>
      <c r="D844" s="2"/>
      <c r="E844" s="2"/>
      <c r="F844" s="2"/>
      <c r="G844" s="3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2.75" customHeight="1">
      <c r="A845" s="1"/>
      <c r="B845" s="2"/>
      <c r="C845" s="2"/>
      <c r="D845" s="2"/>
      <c r="E845" s="2"/>
      <c r="F845" s="2"/>
      <c r="G845" s="3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2.75" customHeight="1">
      <c r="A846" s="1"/>
      <c r="B846" s="2"/>
      <c r="C846" s="2"/>
      <c r="D846" s="2"/>
      <c r="E846" s="2"/>
      <c r="F846" s="2"/>
      <c r="G846" s="3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2.75" customHeight="1">
      <c r="A847" s="1"/>
      <c r="B847" s="2"/>
      <c r="C847" s="2"/>
      <c r="D847" s="2"/>
      <c r="E847" s="2"/>
      <c r="F847" s="2"/>
      <c r="G847" s="3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2.75" customHeight="1">
      <c r="A848" s="1"/>
      <c r="B848" s="2"/>
      <c r="C848" s="2"/>
      <c r="D848" s="2"/>
      <c r="E848" s="2"/>
      <c r="F848" s="2"/>
      <c r="G848" s="3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2.75" customHeight="1">
      <c r="A849" s="1"/>
      <c r="B849" s="2"/>
      <c r="C849" s="2"/>
      <c r="D849" s="2"/>
      <c r="E849" s="2"/>
      <c r="F849" s="2"/>
      <c r="G849" s="3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2.75" customHeight="1">
      <c r="A850" s="1"/>
      <c r="B850" s="2"/>
      <c r="C850" s="2"/>
      <c r="D850" s="2"/>
      <c r="E850" s="2"/>
      <c r="F850" s="2"/>
      <c r="G850" s="3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2.75" customHeight="1">
      <c r="A851" s="1"/>
      <c r="B851" s="2"/>
      <c r="C851" s="2"/>
      <c r="D851" s="2"/>
      <c r="E851" s="2"/>
      <c r="F851" s="2"/>
      <c r="G851" s="3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2.75" customHeight="1">
      <c r="A852" s="1"/>
      <c r="B852" s="2"/>
      <c r="C852" s="2"/>
      <c r="D852" s="2"/>
      <c r="E852" s="2"/>
      <c r="F852" s="2"/>
      <c r="G852" s="3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2.75" customHeight="1">
      <c r="A853" s="1"/>
      <c r="B853" s="2"/>
      <c r="C853" s="2"/>
      <c r="D853" s="2"/>
      <c r="E853" s="2"/>
      <c r="F853" s="2"/>
      <c r="G853" s="3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2.75" customHeight="1">
      <c r="A854" s="1"/>
      <c r="B854" s="2"/>
      <c r="C854" s="2"/>
      <c r="D854" s="2"/>
      <c r="E854" s="2"/>
      <c r="F854" s="2"/>
      <c r="G854" s="3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2.75" customHeight="1">
      <c r="A855" s="1"/>
      <c r="B855" s="2"/>
      <c r="C855" s="2"/>
      <c r="D855" s="2"/>
      <c r="E855" s="2"/>
      <c r="F855" s="2"/>
      <c r="G855" s="3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2.75" customHeight="1">
      <c r="A856" s="1"/>
      <c r="B856" s="2"/>
      <c r="C856" s="2"/>
      <c r="D856" s="2"/>
      <c r="E856" s="2"/>
      <c r="F856" s="2"/>
      <c r="G856" s="3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2.75" customHeight="1">
      <c r="A857" s="1"/>
      <c r="B857" s="2"/>
      <c r="C857" s="2"/>
      <c r="D857" s="2"/>
      <c r="E857" s="2"/>
      <c r="F857" s="2"/>
      <c r="G857" s="3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2.75" customHeight="1">
      <c r="A858" s="1"/>
      <c r="B858" s="2"/>
      <c r="C858" s="2"/>
      <c r="D858" s="2"/>
      <c r="E858" s="2"/>
      <c r="F858" s="2"/>
      <c r="G858" s="3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2.75" customHeight="1">
      <c r="A859" s="1"/>
      <c r="B859" s="2"/>
      <c r="C859" s="2"/>
      <c r="D859" s="2"/>
      <c r="E859" s="2"/>
      <c r="F859" s="2"/>
      <c r="G859" s="3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2.75" customHeight="1">
      <c r="A860" s="1"/>
      <c r="B860" s="2"/>
      <c r="C860" s="2"/>
      <c r="D860" s="2"/>
      <c r="E860" s="2"/>
      <c r="F860" s="2"/>
      <c r="G860" s="3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2.75" customHeight="1">
      <c r="A861" s="1"/>
      <c r="B861" s="2"/>
      <c r="C861" s="2"/>
      <c r="D861" s="2"/>
      <c r="E861" s="2"/>
      <c r="F861" s="2"/>
      <c r="G861" s="3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2.75" customHeight="1">
      <c r="A862" s="1"/>
      <c r="B862" s="2"/>
      <c r="C862" s="2"/>
      <c r="D862" s="2"/>
      <c r="E862" s="2"/>
      <c r="F862" s="2"/>
      <c r="G862" s="3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2.75" customHeight="1">
      <c r="A863" s="1"/>
      <c r="B863" s="2"/>
      <c r="C863" s="2"/>
      <c r="D863" s="2"/>
      <c r="E863" s="2"/>
      <c r="F863" s="2"/>
      <c r="G863" s="3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2.75" customHeight="1">
      <c r="A864" s="1"/>
      <c r="B864" s="2"/>
      <c r="C864" s="2"/>
      <c r="D864" s="2"/>
      <c r="E864" s="2"/>
      <c r="F864" s="2"/>
      <c r="G864" s="3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2.75" customHeight="1">
      <c r="A865" s="1"/>
      <c r="B865" s="2"/>
      <c r="C865" s="2"/>
      <c r="D865" s="2"/>
      <c r="E865" s="2"/>
      <c r="F865" s="2"/>
      <c r="G865" s="3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2.75" customHeight="1">
      <c r="A866" s="1"/>
      <c r="B866" s="2"/>
      <c r="C866" s="2"/>
      <c r="D866" s="2"/>
      <c r="E866" s="2"/>
      <c r="F866" s="2"/>
      <c r="G866" s="3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2.75" customHeight="1">
      <c r="A867" s="1"/>
      <c r="B867" s="2"/>
      <c r="C867" s="2"/>
      <c r="D867" s="2"/>
      <c r="E867" s="2"/>
      <c r="F867" s="2"/>
      <c r="G867" s="3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2.75" customHeight="1">
      <c r="A868" s="1"/>
      <c r="B868" s="2"/>
      <c r="C868" s="2"/>
      <c r="D868" s="2"/>
      <c r="E868" s="2"/>
      <c r="F868" s="2"/>
      <c r="G868" s="3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2.75" customHeight="1">
      <c r="A869" s="1"/>
      <c r="B869" s="2"/>
      <c r="C869" s="2"/>
      <c r="D869" s="2"/>
      <c r="E869" s="2"/>
      <c r="F869" s="2"/>
      <c r="G869" s="3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2.75" customHeight="1">
      <c r="A870" s="1"/>
      <c r="B870" s="2"/>
      <c r="C870" s="2"/>
      <c r="D870" s="2"/>
      <c r="E870" s="2"/>
      <c r="F870" s="2"/>
      <c r="G870" s="3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2.75" customHeight="1">
      <c r="A871" s="1"/>
      <c r="B871" s="2"/>
      <c r="C871" s="2"/>
      <c r="D871" s="2"/>
      <c r="E871" s="2"/>
      <c r="F871" s="2"/>
      <c r="G871" s="3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2.75" customHeight="1">
      <c r="A872" s="1"/>
      <c r="B872" s="2"/>
      <c r="C872" s="2"/>
      <c r="D872" s="2"/>
      <c r="E872" s="2"/>
      <c r="F872" s="2"/>
      <c r="G872" s="3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2.75" customHeight="1">
      <c r="A873" s="1"/>
      <c r="B873" s="2"/>
      <c r="C873" s="2"/>
      <c r="D873" s="2"/>
      <c r="E873" s="2"/>
      <c r="F873" s="2"/>
      <c r="G873" s="3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2.75" customHeight="1">
      <c r="A874" s="1"/>
      <c r="B874" s="2"/>
      <c r="C874" s="2"/>
      <c r="D874" s="2"/>
      <c r="E874" s="2"/>
      <c r="F874" s="2"/>
      <c r="G874" s="3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2.75" customHeight="1">
      <c r="A875" s="1"/>
      <c r="B875" s="2"/>
      <c r="C875" s="2"/>
      <c r="D875" s="2"/>
      <c r="E875" s="2"/>
      <c r="F875" s="2"/>
      <c r="G875" s="3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2.75" customHeight="1">
      <c r="A876" s="1"/>
      <c r="B876" s="2"/>
      <c r="C876" s="2"/>
      <c r="D876" s="2"/>
      <c r="E876" s="2"/>
      <c r="F876" s="2"/>
      <c r="G876" s="3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2.75" customHeight="1">
      <c r="A877" s="1"/>
      <c r="B877" s="2"/>
      <c r="C877" s="2"/>
      <c r="D877" s="2"/>
      <c r="E877" s="2"/>
      <c r="F877" s="2"/>
      <c r="G877" s="3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2.75" customHeight="1">
      <c r="A878" s="1"/>
      <c r="B878" s="2"/>
      <c r="C878" s="2"/>
      <c r="D878" s="2"/>
      <c r="E878" s="2"/>
      <c r="F878" s="2"/>
      <c r="G878" s="3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2.75" customHeight="1">
      <c r="A879" s="1"/>
      <c r="B879" s="2"/>
      <c r="C879" s="2"/>
      <c r="D879" s="2"/>
      <c r="E879" s="2"/>
      <c r="F879" s="2"/>
      <c r="G879" s="3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2.75" customHeight="1">
      <c r="A880" s="1"/>
      <c r="B880" s="2"/>
      <c r="C880" s="2"/>
      <c r="D880" s="2"/>
      <c r="E880" s="2"/>
      <c r="F880" s="2"/>
      <c r="G880" s="3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2.75" customHeight="1">
      <c r="A881" s="1"/>
      <c r="B881" s="2"/>
      <c r="C881" s="2"/>
      <c r="D881" s="2"/>
      <c r="E881" s="2"/>
      <c r="F881" s="2"/>
      <c r="G881" s="3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2.75" customHeight="1">
      <c r="A882" s="1"/>
      <c r="B882" s="2"/>
      <c r="C882" s="2"/>
      <c r="D882" s="2"/>
      <c r="E882" s="2"/>
      <c r="F882" s="2"/>
      <c r="G882" s="3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2.75" customHeight="1">
      <c r="A883" s="1"/>
      <c r="B883" s="2"/>
      <c r="C883" s="2"/>
      <c r="D883" s="2"/>
      <c r="E883" s="2"/>
      <c r="F883" s="2"/>
      <c r="G883" s="3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2.75" customHeight="1">
      <c r="A884" s="1"/>
      <c r="B884" s="2"/>
      <c r="C884" s="2"/>
      <c r="D884" s="2"/>
      <c r="E884" s="2"/>
      <c r="F884" s="2"/>
      <c r="G884" s="3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2.75" customHeight="1">
      <c r="A885" s="1"/>
      <c r="B885" s="2"/>
      <c r="C885" s="2"/>
      <c r="D885" s="2"/>
      <c r="E885" s="2"/>
      <c r="F885" s="2"/>
      <c r="G885" s="3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2.75" customHeight="1">
      <c r="A886" s="1"/>
      <c r="B886" s="2"/>
      <c r="C886" s="2"/>
      <c r="D886" s="2"/>
      <c r="E886" s="2"/>
      <c r="F886" s="2"/>
      <c r="G886" s="3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2.75" customHeight="1">
      <c r="A887" s="1"/>
      <c r="B887" s="2"/>
      <c r="C887" s="2"/>
      <c r="D887" s="2"/>
      <c r="E887" s="2"/>
      <c r="F887" s="2"/>
      <c r="G887" s="3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2.75" customHeight="1">
      <c r="A888" s="1"/>
      <c r="B888" s="2"/>
      <c r="C888" s="2"/>
      <c r="D888" s="2"/>
      <c r="E888" s="2"/>
      <c r="F888" s="2"/>
      <c r="G888" s="3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2.75" customHeight="1">
      <c r="A889" s="1"/>
      <c r="B889" s="2"/>
      <c r="C889" s="2"/>
      <c r="D889" s="2"/>
      <c r="E889" s="2"/>
      <c r="F889" s="2"/>
      <c r="G889" s="3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2.75" customHeight="1">
      <c r="A890" s="1"/>
      <c r="B890" s="2"/>
      <c r="C890" s="2"/>
      <c r="D890" s="2"/>
      <c r="E890" s="2"/>
      <c r="F890" s="2"/>
      <c r="G890" s="3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2.75" customHeight="1">
      <c r="A891" s="1"/>
      <c r="B891" s="2"/>
      <c r="C891" s="2"/>
      <c r="D891" s="2"/>
      <c r="E891" s="2"/>
      <c r="F891" s="2"/>
      <c r="G891" s="3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2.75" customHeight="1">
      <c r="A892" s="1"/>
      <c r="B892" s="2"/>
      <c r="C892" s="2"/>
      <c r="D892" s="2"/>
      <c r="E892" s="2"/>
      <c r="F892" s="2"/>
      <c r="G892" s="3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2.75" customHeight="1">
      <c r="A893" s="1"/>
      <c r="B893" s="2"/>
      <c r="C893" s="2"/>
      <c r="D893" s="2"/>
      <c r="E893" s="2"/>
      <c r="F893" s="2"/>
      <c r="G893" s="3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2.75" customHeight="1">
      <c r="A894" s="1"/>
      <c r="B894" s="2"/>
      <c r="C894" s="2"/>
      <c r="D894" s="2"/>
      <c r="E894" s="2"/>
      <c r="F894" s="2"/>
      <c r="G894" s="3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2.75" customHeight="1">
      <c r="A895" s="1"/>
      <c r="B895" s="2"/>
      <c r="C895" s="2"/>
      <c r="D895" s="2"/>
      <c r="E895" s="2"/>
      <c r="F895" s="2"/>
      <c r="G895" s="3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2.75" customHeight="1">
      <c r="A896" s="1"/>
      <c r="B896" s="2"/>
      <c r="C896" s="2"/>
      <c r="D896" s="2"/>
      <c r="E896" s="2"/>
      <c r="F896" s="2"/>
      <c r="G896" s="3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2.75" customHeight="1">
      <c r="A897" s="1"/>
      <c r="B897" s="2"/>
      <c r="C897" s="2"/>
      <c r="D897" s="2"/>
      <c r="E897" s="2"/>
      <c r="F897" s="2"/>
      <c r="G897" s="3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2.75" customHeight="1">
      <c r="A898" s="1"/>
      <c r="B898" s="2"/>
      <c r="C898" s="2"/>
      <c r="D898" s="2"/>
      <c r="E898" s="2"/>
      <c r="F898" s="2"/>
      <c r="G898" s="3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2.75" customHeight="1">
      <c r="A899" s="1"/>
      <c r="B899" s="2"/>
      <c r="C899" s="2"/>
      <c r="D899" s="2"/>
      <c r="E899" s="2"/>
      <c r="F899" s="2"/>
      <c r="G899" s="3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2.75" customHeight="1">
      <c r="A900" s="1"/>
      <c r="B900" s="2"/>
      <c r="C900" s="2"/>
      <c r="D900" s="2"/>
      <c r="E900" s="2"/>
      <c r="F900" s="2"/>
      <c r="G900" s="3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2.75" customHeight="1">
      <c r="A901" s="1"/>
      <c r="B901" s="2"/>
      <c r="C901" s="2"/>
      <c r="D901" s="2"/>
      <c r="E901" s="2"/>
      <c r="F901" s="2"/>
      <c r="G901" s="3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2.75" customHeight="1">
      <c r="A902" s="1"/>
      <c r="B902" s="2"/>
      <c r="C902" s="2"/>
      <c r="D902" s="2"/>
      <c r="E902" s="2"/>
      <c r="F902" s="2"/>
      <c r="G902" s="3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2.75" customHeight="1">
      <c r="A903" s="1"/>
      <c r="B903" s="2"/>
      <c r="C903" s="2"/>
      <c r="D903" s="2"/>
      <c r="E903" s="2"/>
      <c r="F903" s="2"/>
      <c r="G903" s="3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2.75" customHeight="1">
      <c r="A904" s="1"/>
      <c r="B904" s="2"/>
      <c r="C904" s="2"/>
      <c r="D904" s="2"/>
      <c r="E904" s="2"/>
      <c r="F904" s="2"/>
      <c r="G904" s="3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2.75" customHeight="1">
      <c r="A905" s="1"/>
      <c r="B905" s="2"/>
      <c r="C905" s="2"/>
      <c r="D905" s="2"/>
      <c r="E905" s="2"/>
      <c r="F905" s="2"/>
      <c r="G905" s="3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2.75" customHeight="1">
      <c r="A906" s="1"/>
      <c r="B906" s="2"/>
      <c r="C906" s="2"/>
      <c r="D906" s="2"/>
      <c r="E906" s="2"/>
      <c r="F906" s="2"/>
      <c r="G906" s="3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2.75" customHeight="1">
      <c r="A907" s="1"/>
      <c r="B907" s="2"/>
      <c r="C907" s="2"/>
      <c r="D907" s="2"/>
      <c r="E907" s="2"/>
      <c r="F907" s="2"/>
      <c r="G907" s="3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2.75" customHeight="1">
      <c r="A908" s="1"/>
      <c r="B908" s="2"/>
      <c r="C908" s="2"/>
      <c r="D908" s="2"/>
      <c r="E908" s="2"/>
      <c r="F908" s="2"/>
      <c r="G908" s="3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2.75" customHeight="1">
      <c r="A909" s="1"/>
      <c r="B909" s="2"/>
      <c r="C909" s="2"/>
      <c r="D909" s="2"/>
      <c r="E909" s="2"/>
      <c r="F909" s="2"/>
      <c r="G909" s="3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2.75" customHeight="1">
      <c r="A910" s="1"/>
      <c r="B910" s="2"/>
      <c r="C910" s="2"/>
      <c r="D910" s="2"/>
      <c r="E910" s="2"/>
      <c r="F910" s="2"/>
      <c r="G910" s="3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2.75" customHeight="1">
      <c r="A911" s="1"/>
      <c r="B911" s="2"/>
      <c r="C911" s="2"/>
      <c r="D911" s="2"/>
      <c r="E911" s="2"/>
      <c r="F911" s="2"/>
      <c r="G911" s="3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2.75" customHeight="1">
      <c r="A912" s="1"/>
      <c r="B912" s="2"/>
      <c r="C912" s="2"/>
      <c r="D912" s="2"/>
      <c r="E912" s="2"/>
      <c r="F912" s="2"/>
      <c r="G912" s="3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2.75" customHeight="1">
      <c r="A913" s="1"/>
      <c r="B913" s="2"/>
      <c r="C913" s="2"/>
      <c r="D913" s="2"/>
      <c r="E913" s="2"/>
      <c r="F913" s="2"/>
      <c r="G913" s="3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2.75" customHeight="1">
      <c r="A914" s="1"/>
      <c r="B914" s="2"/>
      <c r="C914" s="2"/>
      <c r="D914" s="2"/>
      <c r="E914" s="2"/>
      <c r="F914" s="2"/>
      <c r="G914" s="3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2.75" customHeight="1">
      <c r="A915" s="1"/>
      <c r="B915" s="2"/>
      <c r="C915" s="2"/>
      <c r="D915" s="2"/>
      <c r="E915" s="2"/>
      <c r="F915" s="2"/>
      <c r="G915" s="3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2.75" customHeight="1">
      <c r="A916" s="1"/>
      <c r="B916" s="2"/>
      <c r="C916" s="2"/>
      <c r="D916" s="2"/>
      <c r="E916" s="2"/>
      <c r="F916" s="2"/>
      <c r="G916" s="3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2.75" customHeight="1">
      <c r="A917" s="1"/>
      <c r="B917" s="2"/>
      <c r="C917" s="2"/>
      <c r="D917" s="2"/>
      <c r="E917" s="2"/>
      <c r="F917" s="2"/>
      <c r="G917" s="3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2.75" customHeight="1">
      <c r="A918" s="1"/>
      <c r="B918" s="2"/>
      <c r="C918" s="2"/>
      <c r="D918" s="2"/>
      <c r="E918" s="2"/>
      <c r="F918" s="2"/>
      <c r="G918" s="3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2.75" customHeight="1">
      <c r="A919" s="1"/>
      <c r="B919" s="2"/>
      <c r="C919" s="2"/>
      <c r="D919" s="2"/>
      <c r="E919" s="2"/>
      <c r="F919" s="2"/>
      <c r="G919" s="3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2.75" customHeight="1">
      <c r="A920" s="1"/>
      <c r="B920" s="2"/>
      <c r="C920" s="2"/>
      <c r="D920" s="2"/>
      <c r="E920" s="2"/>
      <c r="F920" s="2"/>
      <c r="G920" s="3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2.75" customHeight="1">
      <c r="A921" s="1"/>
      <c r="B921" s="2"/>
      <c r="C921" s="2"/>
      <c r="D921" s="2"/>
      <c r="E921" s="2"/>
      <c r="F921" s="2"/>
      <c r="G921" s="3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2.75" customHeight="1">
      <c r="A922" s="1"/>
      <c r="B922" s="2"/>
      <c r="C922" s="2"/>
      <c r="D922" s="2"/>
      <c r="E922" s="2"/>
      <c r="F922" s="2"/>
      <c r="G922" s="3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2.75" customHeight="1">
      <c r="A923" s="1"/>
      <c r="B923" s="2"/>
      <c r="C923" s="2"/>
      <c r="D923" s="2"/>
      <c r="E923" s="2"/>
      <c r="F923" s="2"/>
      <c r="G923" s="3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2.75" customHeight="1">
      <c r="A924" s="1"/>
      <c r="B924" s="2"/>
      <c r="C924" s="2"/>
      <c r="D924" s="2"/>
      <c r="E924" s="2"/>
      <c r="F924" s="2"/>
      <c r="G924" s="3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2.75" customHeight="1">
      <c r="A925" s="1"/>
      <c r="B925" s="2"/>
      <c r="C925" s="2"/>
      <c r="D925" s="2"/>
      <c r="E925" s="2"/>
      <c r="F925" s="2"/>
      <c r="G925" s="3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2.75" customHeight="1">
      <c r="A926" s="1"/>
      <c r="B926" s="2"/>
      <c r="C926" s="2"/>
      <c r="D926" s="2"/>
      <c r="E926" s="2"/>
      <c r="F926" s="2"/>
      <c r="G926" s="3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2.75" customHeight="1">
      <c r="A927" s="1"/>
      <c r="B927" s="2"/>
      <c r="C927" s="2"/>
      <c r="D927" s="2"/>
      <c r="E927" s="2"/>
      <c r="F927" s="2"/>
      <c r="G927" s="3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2.75" customHeight="1">
      <c r="A928" s="1"/>
      <c r="B928" s="2"/>
      <c r="C928" s="2"/>
      <c r="D928" s="2"/>
      <c r="E928" s="2"/>
      <c r="F928" s="2"/>
      <c r="G928" s="3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2.75" customHeight="1">
      <c r="A929" s="1"/>
      <c r="B929" s="2"/>
      <c r="C929" s="2"/>
      <c r="D929" s="2"/>
      <c r="E929" s="2"/>
      <c r="F929" s="2"/>
      <c r="G929" s="3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2.75" customHeight="1">
      <c r="A930" s="1"/>
      <c r="B930" s="2"/>
      <c r="C930" s="2"/>
      <c r="D930" s="2"/>
      <c r="E930" s="2"/>
      <c r="F930" s="2"/>
      <c r="G930" s="3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2.75" customHeight="1">
      <c r="A931" s="1"/>
      <c r="B931" s="2"/>
      <c r="C931" s="2"/>
      <c r="D931" s="2"/>
      <c r="E931" s="2"/>
      <c r="F931" s="2"/>
      <c r="G931" s="3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2.75" customHeight="1">
      <c r="A932" s="1"/>
      <c r="B932" s="2"/>
      <c r="C932" s="2"/>
      <c r="D932" s="2"/>
      <c r="E932" s="2"/>
      <c r="F932" s="2"/>
      <c r="G932" s="3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2.75" customHeight="1">
      <c r="A933" s="1"/>
      <c r="B933" s="2"/>
      <c r="C933" s="2"/>
      <c r="D933" s="2"/>
      <c r="E933" s="2"/>
      <c r="F933" s="2"/>
      <c r="G933" s="3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2.75" customHeight="1">
      <c r="A934" s="1"/>
      <c r="B934" s="2"/>
      <c r="C934" s="2"/>
      <c r="D934" s="2"/>
      <c r="E934" s="2"/>
      <c r="F934" s="2"/>
      <c r="G934" s="3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2.75" customHeight="1">
      <c r="A935" s="1"/>
      <c r="B935" s="2"/>
      <c r="C935" s="2"/>
      <c r="D935" s="2"/>
      <c r="E935" s="2"/>
      <c r="F935" s="2"/>
      <c r="G935" s="3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2.75" customHeight="1">
      <c r="A936" s="1"/>
      <c r="B936" s="2"/>
      <c r="C936" s="2"/>
      <c r="D936" s="2"/>
      <c r="E936" s="2"/>
      <c r="F936" s="2"/>
      <c r="G936" s="3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2.75" customHeight="1">
      <c r="A937" s="1"/>
      <c r="B937" s="2"/>
      <c r="C937" s="2"/>
      <c r="D937" s="2"/>
      <c r="E937" s="2"/>
      <c r="F937" s="2"/>
      <c r="G937" s="3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2.75" customHeight="1">
      <c r="A938" s="1"/>
      <c r="B938" s="2"/>
      <c r="C938" s="2"/>
      <c r="D938" s="2"/>
      <c r="E938" s="2"/>
      <c r="F938" s="2"/>
      <c r="G938" s="3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2.75" customHeight="1">
      <c r="A939" s="1"/>
      <c r="B939" s="2"/>
      <c r="C939" s="2"/>
      <c r="D939" s="2"/>
      <c r="E939" s="2"/>
      <c r="F939" s="2"/>
      <c r="G939" s="3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2.75" customHeight="1">
      <c r="A940" s="1"/>
      <c r="B940" s="2"/>
      <c r="C940" s="2"/>
      <c r="D940" s="2"/>
      <c r="E940" s="2"/>
      <c r="F940" s="2"/>
      <c r="G940" s="3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2.75" customHeight="1">
      <c r="A941" s="1"/>
      <c r="B941" s="2"/>
      <c r="C941" s="2"/>
      <c r="D941" s="2"/>
      <c r="E941" s="2"/>
      <c r="F941" s="2"/>
      <c r="G941" s="3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2.75" customHeight="1">
      <c r="A942" s="1"/>
      <c r="B942" s="2"/>
      <c r="C942" s="2"/>
      <c r="D942" s="2"/>
      <c r="E942" s="2"/>
      <c r="F942" s="2"/>
      <c r="G942" s="3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2.75" customHeight="1">
      <c r="A943" s="1"/>
      <c r="B943" s="2"/>
      <c r="C943" s="2"/>
      <c r="D943" s="2"/>
      <c r="E943" s="2"/>
      <c r="F943" s="2"/>
      <c r="G943" s="3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2.75" customHeight="1">
      <c r="A944" s="1"/>
      <c r="B944" s="2"/>
      <c r="C944" s="2"/>
      <c r="D944" s="2"/>
      <c r="E944" s="2"/>
      <c r="F944" s="2"/>
      <c r="G944" s="3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2.75" customHeight="1">
      <c r="A945" s="1"/>
      <c r="B945" s="2"/>
      <c r="C945" s="2"/>
      <c r="D945" s="2"/>
      <c r="E945" s="2"/>
      <c r="F945" s="2"/>
      <c r="G945" s="3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2.75" customHeight="1">
      <c r="A946" s="1"/>
      <c r="B946" s="2"/>
      <c r="C946" s="2"/>
      <c r="D946" s="2"/>
      <c r="E946" s="2"/>
      <c r="F946" s="2"/>
      <c r="G946" s="3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2.75" customHeight="1">
      <c r="A947" s="1"/>
      <c r="B947" s="2"/>
      <c r="C947" s="2"/>
      <c r="D947" s="2"/>
      <c r="E947" s="2"/>
      <c r="F947" s="2"/>
      <c r="G947" s="3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2.75" customHeight="1">
      <c r="A948" s="1"/>
      <c r="B948" s="2"/>
      <c r="C948" s="2"/>
      <c r="D948" s="2"/>
      <c r="E948" s="2"/>
      <c r="F948" s="2"/>
      <c r="G948" s="3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2.75" customHeight="1">
      <c r="A949" s="1"/>
      <c r="B949" s="2"/>
      <c r="C949" s="2"/>
      <c r="D949" s="2"/>
      <c r="E949" s="2"/>
      <c r="F949" s="2"/>
      <c r="G949" s="3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2.75" customHeight="1">
      <c r="A950" s="1"/>
      <c r="B950" s="2"/>
      <c r="C950" s="2"/>
      <c r="D950" s="2"/>
      <c r="E950" s="2"/>
      <c r="F950" s="2"/>
      <c r="G950" s="3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2.75" customHeight="1">
      <c r="A951" s="1"/>
      <c r="B951" s="2"/>
      <c r="C951" s="2"/>
      <c r="D951" s="2"/>
      <c r="E951" s="2"/>
      <c r="F951" s="2"/>
      <c r="G951" s="3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2.75" customHeight="1">
      <c r="A952" s="1"/>
      <c r="B952" s="2"/>
      <c r="C952" s="2"/>
      <c r="D952" s="2"/>
      <c r="E952" s="2"/>
      <c r="F952" s="2"/>
      <c r="G952" s="3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2.75" customHeight="1">
      <c r="A953" s="1"/>
      <c r="B953" s="2"/>
      <c r="C953" s="2"/>
      <c r="D953" s="2"/>
      <c r="E953" s="2"/>
      <c r="F953" s="2"/>
      <c r="G953" s="3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2.75" customHeight="1">
      <c r="A954" s="1"/>
      <c r="B954" s="2"/>
      <c r="C954" s="2"/>
      <c r="D954" s="2"/>
      <c r="E954" s="2"/>
      <c r="F954" s="2"/>
      <c r="G954" s="3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2.75" customHeight="1">
      <c r="A955" s="1"/>
      <c r="B955" s="2"/>
      <c r="C955" s="2"/>
      <c r="D955" s="2"/>
      <c r="E955" s="2"/>
      <c r="F955" s="2"/>
      <c r="G955" s="3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2.75" customHeight="1">
      <c r="A956" s="1"/>
      <c r="B956" s="2"/>
      <c r="C956" s="2"/>
      <c r="D956" s="2"/>
      <c r="E956" s="2"/>
      <c r="F956" s="2"/>
      <c r="G956" s="3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2.75" customHeight="1">
      <c r="A957" s="1"/>
      <c r="B957" s="2"/>
      <c r="C957" s="2"/>
      <c r="D957" s="2"/>
      <c r="E957" s="2"/>
      <c r="F957" s="2"/>
      <c r="G957" s="3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2.75" customHeight="1">
      <c r="A958" s="1"/>
      <c r="B958" s="2"/>
      <c r="C958" s="2"/>
      <c r="D958" s="2"/>
      <c r="E958" s="2"/>
      <c r="F958" s="2"/>
      <c r="G958" s="3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2.75" customHeight="1">
      <c r="A959" s="1"/>
      <c r="B959" s="2"/>
      <c r="C959" s="2"/>
      <c r="D959" s="2"/>
      <c r="E959" s="2"/>
      <c r="F959" s="2"/>
      <c r="G959" s="3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2.75" customHeight="1">
      <c r="A960" s="1"/>
      <c r="B960" s="2"/>
      <c r="C960" s="2"/>
      <c r="D960" s="2"/>
      <c r="E960" s="2"/>
      <c r="F960" s="2"/>
      <c r="G960" s="3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2.75" customHeight="1">
      <c r="A961" s="1"/>
      <c r="B961" s="2"/>
      <c r="C961" s="2"/>
      <c r="D961" s="2"/>
      <c r="E961" s="2"/>
      <c r="F961" s="2"/>
      <c r="G961" s="3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2.75" customHeight="1">
      <c r="A962" s="1"/>
      <c r="B962" s="2"/>
      <c r="C962" s="2"/>
      <c r="D962" s="2"/>
      <c r="E962" s="2"/>
      <c r="F962" s="2"/>
      <c r="G962" s="3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2.75" customHeight="1">
      <c r="A963" s="1"/>
      <c r="B963" s="2"/>
      <c r="C963" s="2"/>
      <c r="D963" s="2"/>
      <c r="E963" s="2"/>
      <c r="F963" s="2"/>
      <c r="G963" s="3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2.75" customHeight="1">
      <c r="A964" s="1"/>
      <c r="B964" s="2"/>
      <c r="C964" s="2"/>
      <c r="D964" s="2"/>
      <c r="E964" s="2"/>
      <c r="F964" s="2"/>
      <c r="G964" s="3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2.75" customHeight="1">
      <c r="A965" s="1"/>
      <c r="B965" s="2"/>
      <c r="C965" s="2"/>
      <c r="D965" s="2"/>
      <c r="E965" s="2"/>
      <c r="F965" s="2"/>
      <c r="G965" s="3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2.75" customHeight="1">
      <c r="A966" s="1"/>
      <c r="B966" s="2"/>
      <c r="C966" s="2"/>
      <c r="D966" s="2"/>
      <c r="E966" s="2"/>
      <c r="F966" s="2"/>
      <c r="G966" s="3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2.75" customHeight="1">
      <c r="A967" s="1"/>
      <c r="B967" s="2"/>
      <c r="C967" s="2"/>
      <c r="D967" s="2"/>
      <c r="E967" s="2"/>
      <c r="F967" s="2"/>
      <c r="G967" s="3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2.75" customHeight="1">
      <c r="A968" s="1"/>
      <c r="B968" s="2"/>
      <c r="C968" s="2"/>
      <c r="D968" s="2"/>
      <c r="E968" s="2"/>
      <c r="F968" s="2"/>
      <c r="G968" s="3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2.75" customHeight="1">
      <c r="A969" s="1"/>
      <c r="B969" s="2"/>
      <c r="C969" s="2"/>
      <c r="D969" s="2"/>
      <c r="E969" s="2"/>
      <c r="F969" s="2"/>
      <c r="G969" s="3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2.75" customHeight="1">
      <c r="A970" s="1"/>
      <c r="B970" s="2"/>
      <c r="C970" s="2"/>
      <c r="D970" s="2"/>
      <c r="E970" s="2"/>
      <c r="F970" s="2"/>
      <c r="G970" s="3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2.75" customHeight="1">
      <c r="A971" s="1"/>
      <c r="B971" s="2"/>
      <c r="C971" s="2"/>
      <c r="D971" s="2"/>
      <c r="E971" s="2"/>
      <c r="F971" s="2"/>
      <c r="G971" s="3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2.75" customHeight="1">
      <c r="A972" s="1"/>
      <c r="B972" s="2"/>
      <c r="C972" s="2"/>
      <c r="D972" s="2"/>
      <c r="E972" s="2"/>
      <c r="F972" s="2"/>
      <c r="G972" s="3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2.75" customHeight="1">
      <c r="A973" s="1"/>
      <c r="B973" s="2"/>
      <c r="C973" s="2"/>
      <c r="D973" s="2"/>
      <c r="E973" s="2"/>
      <c r="F973" s="2"/>
      <c r="G973" s="3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2.75" customHeight="1">
      <c r="A974" s="1"/>
      <c r="B974" s="2"/>
      <c r="C974" s="2"/>
      <c r="D974" s="2"/>
      <c r="E974" s="2"/>
      <c r="F974" s="2"/>
      <c r="G974" s="3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2.75" customHeight="1">
      <c r="A975" s="1"/>
      <c r="B975" s="2"/>
      <c r="C975" s="2"/>
      <c r="D975" s="2"/>
      <c r="E975" s="2"/>
      <c r="F975" s="2"/>
      <c r="G975" s="3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2.75" customHeight="1">
      <c r="A976" s="1"/>
      <c r="B976" s="2"/>
      <c r="C976" s="2"/>
      <c r="D976" s="2"/>
      <c r="E976" s="2"/>
      <c r="F976" s="2"/>
      <c r="G976" s="3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2.75" customHeight="1">
      <c r="A977" s="1"/>
      <c r="B977" s="2"/>
      <c r="C977" s="2"/>
      <c r="D977" s="2"/>
      <c r="E977" s="2"/>
      <c r="F977" s="2"/>
      <c r="G977" s="3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2.75" customHeight="1">
      <c r="A978" s="1"/>
      <c r="B978" s="2"/>
      <c r="C978" s="2"/>
      <c r="D978" s="2"/>
      <c r="E978" s="2"/>
      <c r="F978" s="2"/>
      <c r="G978" s="3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2.75" customHeight="1">
      <c r="A979" s="1"/>
      <c r="B979" s="2"/>
      <c r="C979" s="2"/>
      <c r="D979" s="2"/>
      <c r="E979" s="2"/>
      <c r="F979" s="2"/>
      <c r="G979" s="3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2.75" customHeight="1">
      <c r="A980" s="1"/>
      <c r="B980" s="2"/>
      <c r="C980" s="2"/>
      <c r="D980" s="2"/>
      <c r="E980" s="2"/>
      <c r="F980" s="2"/>
      <c r="G980" s="3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2.75" customHeight="1">
      <c r="A981" s="1"/>
      <c r="B981" s="2"/>
      <c r="C981" s="2"/>
      <c r="D981" s="2"/>
      <c r="E981" s="2"/>
      <c r="F981" s="2"/>
      <c r="G981" s="3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2.75" customHeight="1">
      <c r="A982" s="1"/>
      <c r="B982" s="2"/>
      <c r="C982" s="2"/>
      <c r="D982" s="2"/>
      <c r="E982" s="2"/>
      <c r="F982" s="2"/>
      <c r="G982" s="3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2.75" customHeight="1">
      <c r="A983" s="1"/>
      <c r="B983" s="2"/>
      <c r="C983" s="2"/>
      <c r="D983" s="2"/>
      <c r="E983" s="2"/>
      <c r="F983" s="2"/>
      <c r="G983" s="3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2.75" customHeight="1">
      <c r="A984" s="1"/>
      <c r="B984" s="2"/>
      <c r="C984" s="2"/>
      <c r="D984" s="2"/>
      <c r="E984" s="2"/>
      <c r="F984" s="2"/>
      <c r="G984" s="3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2.75" customHeight="1">
      <c r="A985" s="1"/>
      <c r="B985" s="2"/>
      <c r="C985" s="2"/>
      <c r="D985" s="2"/>
      <c r="E985" s="2"/>
      <c r="F985" s="2"/>
      <c r="G985" s="3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2.75" customHeight="1">
      <c r="A986" s="1"/>
      <c r="B986" s="2"/>
      <c r="C986" s="2"/>
      <c r="D986" s="2"/>
      <c r="E986" s="2"/>
      <c r="F986" s="2"/>
      <c r="G986" s="3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2.75" customHeight="1">
      <c r="A987" s="1"/>
      <c r="B987" s="2"/>
      <c r="C987" s="2"/>
      <c r="D987" s="2"/>
      <c r="E987" s="2"/>
      <c r="F987" s="2"/>
      <c r="G987" s="3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2.75" customHeight="1">
      <c r="A988" s="1"/>
      <c r="B988" s="2"/>
      <c r="C988" s="2"/>
      <c r="D988" s="2"/>
      <c r="E988" s="2"/>
      <c r="F988" s="2"/>
      <c r="G988" s="3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2.75" customHeight="1">
      <c r="A989" s="1"/>
      <c r="B989" s="2"/>
      <c r="C989" s="2"/>
      <c r="D989" s="2"/>
      <c r="E989" s="2"/>
      <c r="F989" s="2"/>
      <c r="G989" s="3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2.75" customHeight="1">
      <c r="A990" s="1"/>
      <c r="B990" s="2"/>
      <c r="C990" s="2"/>
      <c r="D990" s="2"/>
      <c r="E990" s="2"/>
      <c r="F990" s="2"/>
      <c r="G990" s="3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2.75" customHeight="1">
      <c r="A991" s="1"/>
      <c r="B991" s="2"/>
      <c r="C991" s="2"/>
      <c r="D991" s="2"/>
      <c r="E991" s="2"/>
      <c r="F991" s="2"/>
      <c r="G991" s="3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2.75" customHeight="1">
      <c r="A992" s="1"/>
      <c r="B992" s="2"/>
      <c r="C992" s="2"/>
      <c r="D992" s="2"/>
      <c r="E992" s="2"/>
      <c r="F992" s="2"/>
      <c r="G992" s="3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2.75" customHeight="1">
      <c r="A993" s="1"/>
      <c r="B993" s="2"/>
      <c r="C993" s="2"/>
      <c r="D993" s="2"/>
      <c r="E993" s="2"/>
      <c r="F993" s="2"/>
      <c r="G993" s="3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2.75" customHeight="1">
      <c r="A994" s="1"/>
      <c r="B994" s="2"/>
      <c r="C994" s="2"/>
      <c r="D994" s="2"/>
      <c r="E994" s="2"/>
      <c r="F994" s="2"/>
      <c r="G994" s="3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2.75" customHeight="1">
      <c r="A995" s="1"/>
      <c r="B995" s="2"/>
      <c r="C995" s="2"/>
      <c r="D995" s="2"/>
      <c r="E995" s="2"/>
      <c r="F995" s="2"/>
      <c r="G995" s="3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2.75" customHeight="1">
      <c r="A996" s="1"/>
      <c r="B996" s="2"/>
      <c r="C996" s="2"/>
      <c r="D996" s="2"/>
      <c r="E996" s="2"/>
      <c r="F996" s="2"/>
      <c r="G996" s="3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2.75" customHeight="1">
      <c r="A997" s="1"/>
      <c r="B997" s="2"/>
      <c r="C997" s="2"/>
      <c r="D997" s="2"/>
      <c r="E997" s="2"/>
      <c r="F997" s="2"/>
      <c r="G997" s="3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2.75" customHeight="1">
      <c r="A998" s="1"/>
      <c r="B998" s="2"/>
      <c r="C998" s="2"/>
      <c r="D998" s="2"/>
      <c r="E998" s="2"/>
      <c r="F998" s="2"/>
      <c r="G998" s="3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2.75" customHeight="1">
      <c r="A999" s="1"/>
      <c r="B999" s="2"/>
      <c r="C999" s="2"/>
      <c r="D999" s="2"/>
      <c r="E999" s="2"/>
      <c r="F999" s="2"/>
      <c r="G999" s="3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2.75" customHeight="1">
      <c r="A1000" s="1"/>
      <c r="B1000" s="2"/>
      <c r="C1000" s="2"/>
      <c r="D1000" s="2"/>
      <c r="E1000" s="2"/>
      <c r="F1000" s="2"/>
      <c r="G1000" s="3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4">
    <mergeCell ref="B35:B38"/>
    <mergeCell ref="C35:AI36"/>
    <mergeCell ref="C37:AI37"/>
    <mergeCell ref="C38:I38"/>
    <mergeCell ref="J38:M38"/>
    <mergeCell ref="N38:Q38"/>
    <mergeCell ref="R38:AH38"/>
    <mergeCell ref="B2:B5"/>
    <mergeCell ref="C2:AI3"/>
    <mergeCell ref="C4:AI4"/>
    <mergeCell ref="C5:I5"/>
    <mergeCell ref="J5:M5"/>
    <mergeCell ref="N5:Q5"/>
    <mergeCell ref="R5:AH5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8.86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5.0" customHeight="1">
      <c r="A2" s="1"/>
      <c r="B2" s="4" t="s">
        <v>323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5.7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5.7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5.75" customHeight="1">
      <c r="A5" s="1"/>
      <c r="B5" s="9"/>
      <c r="C5" s="389" t="s">
        <v>1</v>
      </c>
      <c r="D5" s="390"/>
      <c r="E5" s="390"/>
      <c r="F5" s="390"/>
      <c r="G5" s="390"/>
      <c r="H5" s="390"/>
      <c r="I5" s="390"/>
      <c r="J5" s="391"/>
      <c r="K5" s="392" t="s">
        <v>2</v>
      </c>
      <c r="L5" s="393"/>
      <c r="M5" s="393"/>
      <c r="N5" s="394"/>
      <c r="O5" s="395" t="s">
        <v>3</v>
      </c>
      <c r="P5" s="396"/>
      <c r="Q5" s="396"/>
      <c r="R5" s="397"/>
      <c r="S5" s="398" t="s">
        <v>4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400"/>
      <c r="AH5" s="1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5.7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0.0</v>
      </c>
      <c r="E8" s="414">
        <v>40.0</v>
      </c>
      <c r="F8" s="415">
        <v>1550.0</v>
      </c>
      <c r="G8" s="415">
        <f t="shared" ref="G8:G15" si="2">F8*D8</f>
        <v>0</v>
      </c>
      <c r="H8" s="415"/>
      <c r="I8" s="416">
        <f t="shared" ref="I8:I9" si="3">440*D8</f>
        <v>0</v>
      </c>
      <c r="J8" s="417">
        <f t="shared" ref="J8:J15" si="4">G8+H8+I8</f>
        <v>0</v>
      </c>
      <c r="K8" s="418">
        <f t="shared" ref="K8:K15" si="5">150*D8</f>
        <v>0</v>
      </c>
      <c r="L8" s="419">
        <f t="shared" ref="L8:L15" si="6">IF((8.8*2*22*D8)&gt;(G8*6%),((8.8*2*22*D8)-(G8*6%)),0)</f>
        <v>0</v>
      </c>
      <c r="M8" s="418">
        <f t="shared" ref="M8:M15" si="7">20*22*D8</f>
        <v>0</v>
      </c>
      <c r="N8" s="420">
        <f t="shared" ref="N8:N15" si="8">K8+L8+M8</f>
        <v>0</v>
      </c>
      <c r="O8" s="418">
        <f t="shared" ref="O8:O15" si="9">J8*1%</f>
        <v>0</v>
      </c>
      <c r="P8" s="418">
        <f t="shared" ref="P8:P15" si="10">J8*8%</f>
        <v>0</v>
      </c>
      <c r="Q8" s="418">
        <f t="shared" ref="Q8:Q15" si="11">J8*27.8%</f>
        <v>0</v>
      </c>
      <c r="R8" s="421">
        <f t="shared" ref="R8:R15" si="12">O8+P8+Q8</f>
        <v>0</v>
      </c>
      <c r="S8" s="418">
        <f t="shared" ref="S8:S15" si="13">J8/12</f>
        <v>0</v>
      </c>
      <c r="T8" s="418">
        <f t="shared" ref="T8:T15" si="14">S8*33.33%</f>
        <v>0</v>
      </c>
      <c r="U8" s="418">
        <f t="shared" ref="U8:U15" si="15">(S8+T8)*8%</f>
        <v>0</v>
      </c>
      <c r="V8" s="418">
        <f t="shared" ref="V8:V15" si="16">(S8+T8)*1%</f>
        <v>0</v>
      </c>
      <c r="W8" s="418">
        <f t="shared" ref="W8:X8" si="1">S8/12</f>
        <v>0</v>
      </c>
      <c r="X8" s="418">
        <f t="shared" si="1"/>
        <v>0</v>
      </c>
      <c r="Y8" s="418">
        <f t="shared" ref="Y8:Y15" si="18">J8/12</f>
        <v>0</v>
      </c>
      <c r="Z8" s="418">
        <f t="shared" ref="Z8:Z15" si="19">Y8*8%</f>
        <v>0</v>
      </c>
      <c r="AA8" s="418">
        <f t="shared" ref="AA8:AA15" si="20">Y8*1%</f>
        <v>0</v>
      </c>
      <c r="AB8" s="418">
        <f t="shared" ref="AB8:AB15" si="21">(J8/12)</f>
        <v>0</v>
      </c>
      <c r="AC8" s="418">
        <f t="shared" ref="AC8:AC15" si="22">AB8/12</f>
        <v>0</v>
      </c>
      <c r="AD8" s="418">
        <f t="shared" ref="AD8:AD15" si="23">(AB8+AC8)*8%</f>
        <v>0</v>
      </c>
      <c r="AE8" s="418">
        <f t="shared" ref="AE8:AE15" si="24">(J8+S8+T8+Y8)*8%*40%</f>
        <v>0</v>
      </c>
      <c r="AF8" s="418">
        <f t="shared" ref="AF8:AF15" si="25">(S8+T8+Y8+AB8)*27.8%</f>
        <v>0</v>
      </c>
      <c r="AG8" s="422">
        <f t="shared" ref="AG8:AG15" si="26">S8+T8+U8+Y8+Z8+AB8+AE8+AA8+AC8+AF8</f>
        <v>0</v>
      </c>
      <c r="AH8" s="41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2.0</v>
      </c>
      <c r="E9" s="414">
        <v>40.0</v>
      </c>
      <c r="F9" s="415">
        <v>3500.0</v>
      </c>
      <c r="G9" s="415">
        <f t="shared" si="2"/>
        <v>7000</v>
      </c>
      <c r="H9" s="415"/>
      <c r="I9" s="416">
        <f t="shared" si="3"/>
        <v>880</v>
      </c>
      <c r="J9" s="417">
        <f t="shared" si="4"/>
        <v>7880</v>
      </c>
      <c r="K9" s="418">
        <f t="shared" si="5"/>
        <v>300</v>
      </c>
      <c r="L9" s="419">
        <f t="shared" si="6"/>
        <v>354.4</v>
      </c>
      <c r="M9" s="418">
        <f t="shared" si="7"/>
        <v>880</v>
      </c>
      <c r="N9" s="420">
        <f t="shared" si="8"/>
        <v>1534.4</v>
      </c>
      <c r="O9" s="418">
        <f t="shared" si="9"/>
        <v>78.8</v>
      </c>
      <c r="P9" s="418">
        <f t="shared" si="10"/>
        <v>630.4</v>
      </c>
      <c r="Q9" s="418">
        <f t="shared" si="11"/>
        <v>2190.64</v>
      </c>
      <c r="R9" s="421">
        <f t="shared" si="12"/>
        <v>2899.84</v>
      </c>
      <c r="S9" s="418">
        <f t="shared" si="13"/>
        <v>656.6666667</v>
      </c>
      <c r="T9" s="418">
        <f t="shared" si="14"/>
        <v>218.867</v>
      </c>
      <c r="U9" s="418">
        <f t="shared" si="15"/>
        <v>70.04269333</v>
      </c>
      <c r="V9" s="418">
        <f t="shared" si="16"/>
        <v>8.755336667</v>
      </c>
      <c r="W9" s="418">
        <f t="shared" ref="W9:X9" si="17">S9/12</f>
        <v>54.72222222</v>
      </c>
      <c r="X9" s="418">
        <f t="shared" si="17"/>
        <v>18.23891667</v>
      </c>
      <c r="Y9" s="418">
        <f t="shared" si="18"/>
        <v>656.6666667</v>
      </c>
      <c r="Z9" s="418">
        <f t="shared" si="19"/>
        <v>52.53333333</v>
      </c>
      <c r="AA9" s="418">
        <f t="shared" si="20"/>
        <v>6.566666667</v>
      </c>
      <c r="AB9" s="418">
        <f t="shared" si="21"/>
        <v>656.6666667</v>
      </c>
      <c r="AC9" s="418">
        <f t="shared" si="22"/>
        <v>54.72222222</v>
      </c>
      <c r="AD9" s="418">
        <f t="shared" si="23"/>
        <v>56.91111111</v>
      </c>
      <c r="AE9" s="418">
        <f t="shared" si="24"/>
        <v>301.1904107</v>
      </c>
      <c r="AF9" s="418">
        <f t="shared" si="25"/>
        <v>608.505026</v>
      </c>
      <c r="AG9" s="422">
        <f t="shared" si="26"/>
        <v>3282.427352</v>
      </c>
      <c r="AH9" s="418">
        <f t="shared" si="27"/>
        <v>15596.66735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2.0</v>
      </c>
      <c r="E10" s="414">
        <v>40.0</v>
      </c>
      <c r="F10" s="415">
        <v>2100.0</v>
      </c>
      <c r="G10" s="415">
        <f t="shared" si="2"/>
        <v>4200</v>
      </c>
      <c r="H10" s="415"/>
      <c r="I10" s="416">
        <f t="shared" ref="I10:I15" si="29">220*D10</f>
        <v>440</v>
      </c>
      <c r="J10" s="417">
        <f t="shared" si="4"/>
        <v>4640</v>
      </c>
      <c r="K10" s="418">
        <f t="shared" si="5"/>
        <v>300</v>
      </c>
      <c r="L10" s="419">
        <f t="shared" si="6"/>
        <v>522.4</v>
      </c>
      <c r="M10" s="418">
        <f t="shared" si="7"/>
        <v>880</v>
      </c>
      <c r="N10" s="420">
        <f t="shared" si="8"/>
        <v>1702.4</v>
      </c>
      <c r="O10" s="418">
        <f t="shared" si="9"/>
        <v>46.4</v>
      </c>
      <c r="P10" s="418">
        <f t="shared" si="10"/>
        <v>371.2</v>
      </c>
      <c r="Q10" s="418">
        <f t="shared" si="11"/>
        <v>1289.92</v>
      </c>
      <c r="R10" s="421">
        <f t="shared" si="12"/>
        <v>1707.52</v>
      </c>
      <c r="S10" s="418">
        <f t="shared" si="13"/>
        <v>386.6666667</v>
      </c>
      <c r="T10" s="418">
        <f t="shared" si="14"/>
        <v>128.876</v>
      </c>
      <c r="U10" s="418">
        <f t="shared" si="15"/>
        <v>41.24341333</v>
      </c>
      <c r="V10" s="418">
        <f t="shared" si="16"/>
        <v>5.155426667</v>
      </c>
      <c r="W10" s="418">
        <f t="shared" ref="W10:X10" si="28">S10/12</f>
        <v>32.22222222</v>
      </c>
      <c r="X10" s="418">
        <f t="shared" si="28"/>
        <v>10.73966667</v>
      </c>
      <c r="Y10" s="418">
        <f t="shared" si="18"/>
        <v>386.6666667</v>
      </c>
      <c r="Z10" s="418">
        <f t="shared" si="19"/>
        <v>30.93333333</v>
      </c>
      <c r="AA10" s="418">
        <f t="shared" si="20"/>
        <v>3.866666667</v>
      </c>
      <c r="AB10" s="418">
        <f t="shared" si="21"/>
        <v>386.6666667</v>
      </c>
      <c r="AC10" s="418">
        <f t="shared" si="22"/>
        <v>32.22222222</v>
      </c>
      <c r="AD10" s="418">
        <f t="shared" si="23"/>
        <v>33.51111111</v>
      </c>
      <c r="AE10" s="418">
        <f t="shared" si="24"/>
        <v>177.3506987</v>
      </c>
      <c r="AF10" s="418">
        <f t="shared" si="25"/>
        <v>358.307528</v>
      </c>
      <c r="AG10" s="422">
        <f t="shared" si="26"/>
        <v>1932.799862</v>
      </c>
      <c r="AH10" s="418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0.0</v>
      </c>
      <c r="E11" s="414">
        <v>40.0</v>
      </c>
      <c r="F11" s="415">
        <v>5000.0</v>
      </c>
      <c r="G11" s="415">
        <f t="shared" si="2"/>
        <v>0</v>
      </c>
      <c r="H11" s="415"/>
      <c r="I11" s="416">
        <f t="shared" si="29"/>
        <v>0</v>
      </c>
      <c r="J11" s="417">
        <f t="shared" si="4"/>
        <v>0</v>
      </c>
      <c r="K11" s="418">
        <f t="shared" si="5"/>
        <v>0</v>
      </c>
      <c r="L11" s="419">
        <f t="shared" si="6"/>
        <v>0</v>
      </c>
      <c r="M11" s="418">
        <f t="shared" si="7"/>
        <v>0</v>
      </c>
      <c r="N11" s="420">
        <f t="shared" si="8"/>
        <v>0</v>
      </c>
      <c r="O11" s="418">
        <f t="shared" si="9"/>
        <v>0</v>
      </c>
      <c r="P11" s="418">
        <f t="shared" si="10"/>
        <v>0</v>
      </c>
      <c r="Q11" s="418">
        <f t="shared" si="11"/>
        <v>0</v>
      </c>
      <c r="R11" s="421">
        <f t="shared" si="12"/>
        <v>0</v>
      </c>
      <c r="S11" s="418">
        <f t="shared" si="13"/>
        <v>0</v>
      </c>
      <c r="T11" s="418">
        <f t="shared" si="14"/>
        <v>0</v>
      </c>
      <c r="U11" s="418">
        <f t="shared" si="15"/>
        <v>0</v>
      </c>
      <c r="V11" s="418">
        <f t="shared" si="16"/>
        <v>0</v>
      </c>
      <c r="W11" s="418">
        <f t="shared" ref="W11:X11" si="30">S11/12</f>
        <v>0</v>
      </c>
      <c r="X11" s="418">
        <f t="shared" si="30"/>
        <v>0</v>
      </c>
      <c r="Y11" s="418">
        <f t="shared" si="18"/>
        <v>0</v>
      </c>
      <c r="Z11" s="418">
        <f t="shared" si="19"/>
        <v>0</v>
      </c>
      <c r="AA11" s="418">
        <f t="shared" si="20"/>
        <v>0</v>
      </c>
      <c r="AB11" s="418">
        <f t="shared" si="21"/>
        <v>0</v>
      </c>
      <c r="AC11" s="418">
        <f t="shared" si="22"/>
        <v>0</v>
      </c>
      <c r="AD11" s="418">
        <f t="shared" si="23"/>
        <v>0</v>
      </c>
      <c r="AE11" s="418">
        <f t="shared" si="24"/>
        <v>0</v>
      </c>
      <c r="AF11" s="418">
        <f t="shared" si="25"/>
        <v>0</v>
      </c>
      <c r="AG11" s="422">
        <f t="shared" si="26"/>
        <v>0</v>
      </c>
      <c r="AH11" s="418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1.0</v>
      </c>
      <c r="E12" s="414">
        <v>40.0</v>
      </c>
      <c r="F12" s="415">
        <v>1502.0</v>
      </c>
      <c r="G12" s="415">
        <f t="shared" si="2"/>
        <v>1502</v>
      </c>
      <c r="H12" s="415"/>
      <c r="I12" s="416">
        <f t="shared" si="29"/>
        <v>220</v>
      </c>
      <c r="J12" s="417">
        <f t="shared" si="4"/>
        <v>1722</v>
      </c>
      <c r="K12" s="418">
        <f t="shared" si="5"/>
        <v>150</v>
      </c>
      <c r="L12" s="419">
        <f t="shared" si="6"/>
        <v>297.08</v>
      </c>
      <c r="M12" s="418">
        <f t="shared" si="7"/>
        <v>440</v>
      </c>
      <c r="N12" s="420">
        <f t="shared" si="8"/>
        <v>887.08</v>
      </c>
      <c r="O12" s="418">
        <f t="shared" si="9"/>
        <v>17.22</v>
      </c>
      <c r="P12" s="418">
        <f t="shared" si="10"/>
        <v>137.76</v>
      </c>
      <c r="Q12" s="418">
        <f t="shared" si="11"/>
        <v>478.716</v>
      </c>
      <c r="R12" s="421">
        <f t="shared" si="12"/>
        <v>633.696</v>
      </c>
      <c r="S12" s="418">
        <f t="shared" si="13"/>
        <v>143.5</v>
      </c>
      <c r="T12" s="418">
        <f t="shared" si="14"/>
        <v>47.82855</v>
      </c>
      <c r="U12" s="418">
        <f t="shared" si="15"/>
        <v>15.306284</v>
      </c>
      <c r="V12" s="418">
        <f t="shared" si="16"/>
        <v>1.9132855</v>
      </c>
      <c r="W12" s="418">
        <f t="shared" ref="W12:X12" si="31">S12/12</f>
        <v>11.95833333</v>
      </c>
      <c r="X12" s="418">
        <f t="shared" si="31"/>
        <v>3.9857125</v>
      </c>
      <c r="Y12" s="418">
        <f t="shared" si="18"/>
        <v>143.5</v>
      </c>
      <c r="Z12" s="418">
        <f t="shared" si="19"/>
        <v>11.48</v>
      </c>
      <c r="AA12" s="418">
        <f t="shared" si="20"/>
        <v>1.435</v>
      </c>
      <c r="AB12" s="418">
        <f t="shared" si="21"/>
        <v>143.5</v>
      </c>
      <c r="AC12" s="418">
        <f t="shared" si="22"/>
        <v>11.95833333</v>
      </c>
      <c r="AD12" s="418">
        <f t="shared" si="23"/>
        <v>12.43666667</v>
      </c>
      <c r="AE12" s="418">
        <f t="shared" si="24"/>
        <v>65.8185136</v>
      </c>
      <c r="AF12" s="418">
        <f t="shared" si="25"/>
        <v>132.9753369</v>
      </c>
      <c r="AG12" s="422">
        <f t="shared" si="26"/>
        <v>717.3020178</v>
      </c>
      <c r="AH12" s="418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1.0</v>
      </c>
      <c r="E13" s="414">
        <v>40.0</v>
      </c>
      <c r="F13" s="415">
        <v>3700.0</v>
      </c>
      <c r="G13" s="415">
        <f t="shared" si="2"/>
        <v>3700</v>
      </c>
      <c r="H13" s="415"/>
      <c r="I13" s="416">
        <f t="shared" si="29"/>
        <v>220</v>
      </c>
      <c r="J13" s="417">
        <f t="shared" si="4"/>
        <v>3920</v>
      </c>
      <c r="K13" s="418">
        <f t="shared" si="5"/>
        <v>150</v>
      </c>
      <c r="L13" s="419">
        <f t="shared" si="6"/>
        <v>165.2</v>
      </c>
      <c r="M13" s="418">
        <f t="shared" si="7"/>
        <v>440</v>
      </c>
      <c r="N13" s="420">
        <f t="shared" si="8"/>
        <v>755.2</v>
      </c>
      <c r="O13" s="418">
        <f t="shared" si="9"/>
        <v>39.2</v>
      </c>
      <c r="P13" s="418">
        <f t="shared" si="10"/>
        <v>313.6</v>
      </c>
      <c r="Q13" s="418">
        <f t="shared" si="11"/>
        <v>1089.76</v>
      </c>
      <c r="R13" s="421">
        <f t="shared" si="12"/>
        <v>1442.56</v>
      </c>
      <c r="S13" s="418">
        <f t="shared" si="13"/>
        <v>326.6666667</v>
      </c>
      <c r="T13" s="418">
        <f t="shared" si="14"/>
        <v>108.878</v>
      </c>
      <c r="U13" s="418">
        <f t="shared" si="15"/>
        <v>34.84357333</v>
      </c>
      <c r="V13" s="418">
        <f t="shared" si="16"/>
        <v>4.355446667</v>
      </c>
      <c r="W13" s="418">
        <f t="shared" ref="W13:X13" si="32">S13/12</f>
        <v>27.22222222</v>
      </c>
      <c r="X13" s="418">
        <f t="shared" si="32"/>
        <v>9.073166667</v>
      </c>
      <c r="Y13" s="418">
        <f t="shared" si="18"/>
        <v>326.6666667</v>
      </c>
      <c r="Z13" s="418">
        <f t="shared" si="19"/>
        <v>26.13333333</v>
      </c>
      <c r="AA13" s="418">
        <f t="shared" si="20"/>
        <v>3.266666667</v>
      </c>
      <c r="AB13" s="418">
        <f t="shared" si="21"/>
        <v>326.6666667</v>
      </c>
      <c r="AC13" s="418">
        <f t="shared" si="22"/>
        <v>27.22222222</v>
      </c>
      <c r="AD13" s="418">
        <f t="shared" si="23"/>
        <v>28.31111111</v>
      </c>
      <c r="AE13" s="418">
        <f t="shared" si="24"/>
        <v>149.8307627</v>
      </c>
      <c r="AF13" s="418">
        <f t="shared" si="25"/>
        <v>302.708084</v>
      </c>
      <c r="AG13" s="422">
        <f t="shared" si="26"/>
        <v>1632.882642</v>
      </c>
      <c r="AH13" s="418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1.0</v>
      </c>
      <c r="E14" s="414">
        <v>40.0</v>
      </c>
      <c r="F14" s="415">
        <v>3100.0</v>
      </c>
      <c r="G14" s="415">
        <f t="shared" si="2"/>
        <v>3100</v>
      </c>
      <c r="H14" s="415"/>
      <c r="I14" s="416">
        <f t="shared" si="29"/>
        <v>220</v>
      </c>
      <c r="J14" s="417">
        <f t="shared" si="4"/>
        <v>3320</v>
      </c>
      <c r="K14" s="418">
        <f t="shared" si="5"/>
        <v>150</v>
      </c>
      <c r="L14" s="419">
        <f t="shared" si="6"/>
        <v>201.2</v>
      </c>
      <c r="M14" s="418">
        <f t="shared" si="7"/>
        <v>440</v>
      </c>
      <c r="N14" s="420">
        <f t="shared" si="8"/>
        <v>791.2</v>
      </c>
      <c r="O14" s="418">
        <f t="shared" si="9"/>
        <v>33.2</v>
      </c>
      <c r="P14" s="418">
        <f t="shared" si="10"/>
        <v>265.6</v>
      </c>
      <c r="Q14" s="418">
        <f t="shared" si="11"/>
        <v>922.96</v>
      </c>
      <c r="R14" s="421">
        <f t="shared" si="12"/>
        <v>1221.76</v>
      </c>
      <c r="S14" s="418">
        <f t="shared" si="13"/>
        <v>276.6666667</v>
      </c>
      <c r="T14" s="418">
        <f t="shared" si="14"/>
        <v>92.213</v>
      </c>
      <c r="U14" s="418">
        <f t="shared" si="15"/>
        <v>29.51037333</v>
      </c>
      <c r="V14" s="418">
        <f t="shared" si="16"/>
        <v>3.688796667</v>
      </c>
      <c r="W14" s="418">
        <f t="shared" ref="W14:X14" si="33">S14/12</f>
        <v>23.05555556</v>
      </c>
      <c r="X14" s="418">
        <f t="shared" si="33"/>
        <v>7.684416667</v>
      </c>
      <c r="Y14" s="418">
        <f t="shared" si="18"/>
        <v>276.6666667</v>
      </c>
      <c r="Z14" s="418">
        <f t="shared" si="19"/>
        <v>22.13333333</v>
      </c>
      <c r="AA14" s="418">
        <f t="shared" si="20"/>
        <v>2.766666667</v>
      </c>
      <c r="AB14" s="418">
        <f t="shared" si="21"/>
        <v>276.6666667</v>
      </c>
      <c r="AC14" s="418">
        <f t="shared" si="22"/>
        <v>23.05555556</v>
      </c>
      <c r="AD14" s="418">
        <f t="shared" si="23"/>
        <v>23.97777778</v>
      </c>
      <c r="AE14" s="418">
        <f t="shared" si="24"/>
        <v>126.8974827</v>
      </c>
      <c r="AF14" s="418">
        <f t="shared" si="25"/>
        <v>256.375214</v>
      </c>
      <c r="AG14" s="422">
        <f t="shared" si="26"/>
        <v>1382.951626</v>
      </c>
      <c r="AH14" s="418">
        <f t="shared" si="27"/>
        <v>6715.911626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0.0</v>
      </c>
      <c r="E15" s="414">
        <v>40.0</v>
      </c>
      <c r="F15" s="415">
        <v>1100.0</v>
      </c>
      <c r="G15" s="415">
        <f t="shared" si="2"/>
        <v>0</v>
      </c>
      <c r="H15" s="415"/>
      <c r="I15" s="416">
        <f t="shared" si="29"/>
        <v>0</v>
      </c>
      <c r="J15" s="417">
        <f t="shared" si="4"/>
        <v>0</v>
      </c>
      <c r="K15" s="418">
        <f t="shared" si="5"/>
        <v>0</v>
      </c>
      <c r="L15" s="419">
        <f t="shared" si="6"/>
        <v>0</v>
      </c>
      <c r="M15" s="418">
        <f t="shared" si="7"/>
        <v>0</v>
      </c>
      <c r="N15" s="420">
        <f t="shared" si="8"/>
        <v>0</v>
      </c>
      <c r="O15" s="418">
        <f t="shared" si="9"/>
        <v>0</v>
      </c>
      <c r="P15" s="418">
        <f t="shared" si="10"/>
        <v>0</v>
      </c>
      <c r="Q15" s="418">
        <f t="shared" si="11"/>
        <v>0</v>
      </c>
      <c r="R15" s="421">
        <f t="shared" si="12"/>
        <v>0</v>
      </c>
      <c r="S15" s="418">
        <f t="shared" si="13"/>
        <v>0</v>
      </c>
      <c r="T15" s="418">
        <f t="shared" si="14"/>
        <v>0</v>
      </c>
      <c r="U15" s="418">
        <f t="shared" si="15"/>
        <v>0</v>
      </c>
      <c r="V15" s="418">
        <f t="shared" si="16"/>
        <v>0</v>
      </c>
      <c r="W15" s="418">
        <f t="shared" ref="W15:X15" si="34">S15/12</f>
        <v>0</v>
      </c>
      <c r="X15" s="418">
        <f t="shared" si="34"/>
        <v>0</v>
      </c>
      <c r="Y15" s="418">
        <f t="shared" si="18"/>
        <v>0</v>
      </c>
      <c r="Z15" s="418">
        <f t="shared" si="19"/>
        <v>0</v>
      </c>
      <c r="AA15" s="418">
        <f t="shared" si="20"/>
        <v>0</v>
      </c>
      <c r="AB15" s="418">
        <f t="shared" si="21"/>
        <v>0</v>
      </c>
      <c r="AC15" s="418">
        <f t="shared" si="22"/>
        <v>0</v>
      </c>
      <c r="AD15" s="418">
        <f t="shared" si="23"/>
        <v>0</v>
      </c>
      <c r="AE15" s="418">
        <f t="shared" si="24"/>
        <v>0</v>
      </c>
      <c r="AF15" s="418">
        <f t="shared" si="25"/>
        <v>0</v>
      </c>
      <c r="AG15" s="422">
        <f t="shared" si="26"/>
        <v>0</v>
      </c>
      <c r="AH15" s="418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73" t="s">
        <v>66</v>
      </c>
      <c r="C16" s="73"/>
      <c r="D16" s="60">
        <f>SUM(D9:D15)</f>
        <v>7</v>
      </c>
      <c r="E16" s="61"/>
      <c r="F16" s="423">
        <f t="shared" ref="F16:AH16" si="35">SUM(F8:F15)</f>
        <v>21552</v>
      </c>
      <c r="G16" s="423">
        <f t="shared" si="35"/>
        <v>19502</v>
      </c>
      <c r="H16" s="423">
        <f t="shared" si="35"/>
        <v>0</v>
      </c>
      <c r="I16" s="423">
        <f t="shared" si="35"/>
        <v>1980</v>
      </c>
      <c r="J16" s="424">
        <f t="shared" si="35"/>
        <v>21482</v>
      </c>
      <c r="K16" s="425">
        <f t="shared" si="35"/>
        <v>1050</v>
      </c>
      <c r="L16" s="425">
        <f t="shared" si="35"/>
        <v>1540.28</v>
      </c>
      <c r="M16" s="425">
        <f t="shared" si="35"/>
        <v>3080</v>
      </c>
      <c r="N16" s="64">
        <f t="shared" si="35"/>
        <v>5670.28</v>
      </c>
      <c r="O16" s="425">
        <f t="shared" si="35"/>
        <v>214.82</v>
      </c>
      <c r="P16" s="425">
        <f t="shared" si="35"/>
        <v>1718.56</v>
      </c>
      <c r="Q16" s="425">
        <f t="shared" si="35"/>
        <v>5971.996</v>
      </c>
      <c r="R16" s="66">
        <f t="shared" si="35"/>
        <v>7905.376</v>
      </c>
      <c r="S16" s="426">
        <f t="shared" si="35"/>
        <v>1790.166667</v>
      </c>
      <c r="T16" s="426">
        <f t="shared" si="35"/>
        <v>596.66255</v>
      </c>
      <c r="U16" s="426">
        <f t="shared" si="35"/>
        <v>190.9463373</v>
      </c>
      <c r="V16" s="426">
        <f t="shared" si="35"/>
        <v>23.86829217</v>
      </c>
      <c r="W16" s="426">
        <f t="shared" si="35"/>
        <v>149.1805556</v>
      </c>
      <c r="X16" s="426">
        <f t="shared" si="35"/>
        <v>49.72187917</v>
      </c>
      <c r="Y16" s="426">
        <f t="shared" si="35"/>
        <v>1790.166667</v>
      </c>
      <c r="Z16" s="426">
        <f t="shared" si="35"/>
        <v>143.2133333</v>
      </c>
      <c r="AA16" s="426">
        <f t="shared" si="35"/>
        <v>17.90166667</v>
      </c>
      <c r="AB16" s="426">
        <f t="shared" si="35"/>
        <v>1790.166667</v>
      </c>
      <c r="AC16" s="426">
        <f t="shared" si="35"/>
        <v>149.1805556</v>
      </c>
      <c r="AD16" s="426">
        <f t="shared" si="35"/>
        <v>155.1477778</v>
      </c>
      <c r="AE16" s="426">
        <f t="shared" si="35"/>
        <v>821.0878683</v>
      </c>
      <c r="AF16" s="426">
        <f t="shared" si="35"/>
        <v>1658.871189</v>
      </c>
      <c r="AG16" s="67">
        <f t="shared" si="35"/>
        <v>8948.3635</v>
      </c>
      <c r="AH16" s="68">
        <f t="shared" si="35"/>
        <v>44006.0195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3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1.0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6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7">F29*5</f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7"/>
        <v>6500</v>
      </c>
      <c r="H30" s="383">
        <f t="shared" si="36"/>
        <v>6500</v>
      </c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41600</v>
      </c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1"/>
      <c r="C32" s="1"/>
      <c r="D32" s="1"/>
      <c r="E32" s="1"/>
      <c r="F32" s="1"/>
      <c r="G32" s="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336"/>
      <c r="C35" s="336" t="s">
        <v>341</v>
      </c>
      <c r="D35" s="336" t="s">
        <v>342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327</v>
      </c>
      <c r="C36" s="336">
        <v>1113.76</v>
      </c>
      <c r="D36" s="336">
        <v>1100.0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43</v>
      </c>
      <c r="C37" s="336">
        <v>2984.58</v>
      </c>
      <c r="D37" s="336">
        <v>4102.0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328</v>
      </c>
      <c r="C38" s="336">
        <v>1795.22</v>
      </c>
      <c r="D38" s="336">
        <v>1883.0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329</v>
      </c>
      <c r="C39" s="336">
        <v>5307.26</v>
      </c>
      <c r="D39" s="336">
        <v>2923.0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330</v>
      </c>
      <c r="C40" s="336">
        <v>1502.19</v>
      </c>
      <c r="D40" s="336">
        <v>1393.0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331</v>
      </c>
      <c r="C41" s="336">
        <v>2603.73</v>
      </c>
      <c r="D41" s="336">
        <v>3456.0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442" t="s">
        <v>332</v>
      </c>
      <c r="C42" s="336">
        <v>2271.48</v>
      </c>
      <c r="D42" s="336">
        <v>3201.0</v>
      </c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442" t="s">
        <v>333</v>
      </c>
      <c r="C43" s="336">
        <v>1104.38</v>
      </c>
      <c r="D43" s="336">
        <v>1100.0</v>
      </c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43" t="s">
        <v>343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44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353"/>
      <c r="C5" s="445" t="s">
        <v>1</v>
      </c>
      <c r="D5" s="445"/>
      <c r="E5" s="445"/>
      <c r="F5" s="445"/>
      <c r="G5" s="445"/>
      <c r="H5" s="445"/>
      <c r="I5" s="445"/>
      <c r="J5" s="445"/>
      <c r="K5" s="446" t="s">
        <v>2</v>
      </c>
      <c r="L5" s="446"/>
      <c r="M5" s="446"/>
      <c r="N5" s="446"/>
      <c r="O5" s="447" t="s">
        <v>3</v>
      </c>
      <c r="P5" s="447"/>
      <c r="Q5" s="447"/>
      <c r="R5" s="447"/>
      <c r="S5" s="448" t="s">
        <v>4</v>
      </c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9"/>
      <c r="AI5" s="2"/>
      <c r="AJ5" s="2"/>
      <c r="AK5" s="2"/>
      <c r="AL5" s="2"/>
      <c r="AM5" s="2"/>
      <c r="AN5" s="2"/>
    </row>
    <row r="6" ht="38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1.0</v>
      </c>
      <c r="E8" s="414">
        <v>40.0</v>
      </c>
      <c r="F8" s="450">
        <v>1550.0</v>
      </c>
      <c r="G8" s="418">
        <f t="shared" ref="G8:G15" si="2">F8*D8</f>
        <v>1550</v>
      </c>
      <c r="H8" s="418"/>
      <c r="I8" s="451">
        <f t="shared" ref="I8:I9" si="3">440*D8</f>
        <v>440</v>
      </c>
      <c r="J8" s="417">
        <f t="shared" ref="J8:J15" si="4">G8+H8+I8</f>
        <v>1990</v>
      </c>
      <c r="K8" s="418">
        <f t="shared" ref="K8:K15" si="5">150*D8</f>
        <v>150</v>
      </c>
      <c r="L8" s="419">
        <f t="shared" ref="L8:L15" si="6">IF((8.8*2*22*D8)&gt;(G8*6%),((8.8*2*22*D8)-(G8*6%)),0)</f>
        <v>294.2</v>
      </c>
      <c r="M8" s="418">
        <f t="shared" ref="M8:M15" si="7">20*22*D8</f>
        <v>440</v>
      </c>
      <c r="N8" s="420">
        <f t="shared" ref="N8:N15" si="8">K8+L8+M8</f>
        <v>884.2</v>
      </c>
      <c r="O8" s="418">
        <f t="shared" ref="O8:O15" si="9">J8*1%</f>
        <v>19.9</v>
      </c>
      <c r="P8" s="418">
        <f t="shared" ref="P8:P15" si="10">J8*8%</f>
        <v>159.2</v>
      </c>
      <c r="Q8" s="418">
        <f t="shared" ref="Q8:Q15" si="11">J8*27.8%</f>
        <v>553.22</v>
      </c>
      <c r="R8" s="421">
        <f t="shared" ref="R8:R15" si="12">O8+P8+Q8</f>
        <v>732.32</v>
      </c>
      <c r="S8" s="418">
        <f t="shared" ref="S8:S15" si="13">J8/12</f>
        <v>165.8333333</v>
      </c>
      <c r="T8" s="418">
        <f t="shared" ref="T8:T15" si="14">S8*33.33%</f>
        <v>55.27225</v>
      </c>
      <c r="U8" s="418">
        <f t="shared" ref="U8:U15" si="15">(S8+T8)*8%</f>
        <v>17.68844667</v>
      </c>
      <c r="V8" s="418">
        <f t="shared" ref="V8:V15" si="16">(S8+T8)*1%</f>
        <v>2.211055833</v>
      </c>
      <c r="W8" s="418">
        <f t="shared" ref="W8:X8" si="1">S8/12</f>
        <v>13.81944444</v>
      </c>
      <c r="X8" s="418">
        <f t="shared" si="1"/>
        <v>4.606020833</v>
      </c>
      <c r="Y8" s="418">
        <f t="shared" ref="Y8:Y15" si="18">J8/12</f>
        <v>165.8333333</v>
      </c>
      <c r="Z8" s="418">
        <f t="shared" ref="Z8:Z15" si="19">Y8*8%</f>
        <v>13.26666667</v>
      </c>
      <c r="AA8" s="418">
        <f t="shared" ref="AA8:AA15" si="20">Y8*1%</f>
        <v>1.658333333</v>
      </c>
      <c r="AB8" s="418">
        <f t="shared" ref="AB8:AB15" si="21">(J8/12)</f>
        <v>165.8333333</v>
      </c>
      <c r="AC8" s="418">
        <f t="shared" ref="AC8:AC15" si="22">AB8/12</f>
        <v>13.81944444</v>
      </c>
      <c r="AD8" s="418">
        <f t="shared" ref="AD8:AD15" si="23">(AB8+AC8)*8%</f>
        <v>14.37222222</v>
      </c>
      <c r="AE8" s="418">
        <f t="shared" ref="AE8:AE15" si="24">(J8+S8+T8+Y8)*8%*40%</f>
        <v>76.06204533</v>
      </c>
      <c r="AF8" s="418">
        <f t="shared" ref="AF8:AF15" si="25">(S8+T8+Y8+AB8)*27.8%</f>
        <v>153.6706855</v>
      </c>
      <c r="AG8" s="422">
        <f t="shared" ref="AG8:AG15" si="26">S8+T8+U8+Y8+Z8+AB8+AE8+AA8+AC8+AF8</f>
        <v>828.9378719</v>
      </c>
      <c r="AH8" s="418">
        <f t="shared" ref="AH8:AH15" si="27">J8+N8+R8+AG8</f>
        <v>4435.457872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1.0</v>
      </c>
      <c r="E9" s="414">
        <v>40.0</v>
      </c>
      <c r="F9" s="450">
        <v>3500.0</v>
      </c>
      <c r="G9" s="418">
        <f t="shared" si="2"/>
        <v>3500</v>
      </c>
      <c r="H9" s="418"/>
      <c r="I9" s="451">
        <f t="shared" si="3"/>
        <v>440</v>
      </c>
      <c r="J9" s="417">
        <f t="shared" si="4"/>
        <v>3940</v>
      </c>
      <c r="K9" s="418">
        <f t="shared" si="5"/>
        <v>150</v>
      </c>
      <c r="L9" s="419">
        <f t="shared" si="6"/>
        <v>177.2</v>
      </c>
      <c r="M9" s="418">
        <f t="shared" si="7"/>
        <v>440</v>
      </c>
      <c r="N9" s="420">
        <f t="shared" si="8"/>
        <v>767.2</v>
      </c>
      <c r="O9" s="418">
        <f t="shared" si="9"/>
        <v>39.4</v>
      </c>
      <c r="P9" s="418">
        <f t="shared" si="10"/>
        <v>315.2</v>
      </c>
      <c r="Q9" s="418">
        <f t="shared" si="11"/>
        <v>1095.32</v>
      </c>
      <c r="R9" s="421">
        <f t="shared" si="12"/>
        <v>1449.92</v>
      </c>
      <c r="S9" s="418">
        <f t="shared" si="13"/>
        <v>328.3333333</v>
      </c>
      <c r="T9" s="418">
        <f t="shared" si="14"/>
        <v>109.4335</v>
      </c>
      <c r="U9" s="418">
        <f t="shared" si="15"/>
        <v>35.02134667</v>
      </c>
      <c r="V9" s="418">
        <f t="shared" si="16"/>
        <v>4.377668333</v>
      </c>
      <c r="W9" s="418">
        <f t="shared" ref="W9:X9" si="17">S9/12</f>
        <v>27.36111111</v>
      </c>
      <c r="X9" s="418">
        <f t="shared" si="17"/>
        <v>9.119458333</v>
      </c>
      <c r="Y9" s="418">
        <f t="shared" si="18"/>
        <v>328.3333333</v>
      </c>
      <c r="Z9" s="418">
        <f t="shared" si="19"/>
        <v>26.26666667</v>
      </c>
      <c r="AA9" s="418">
        <f t="shared" si="20"/>
        <v>3.283333333</v>
      </c>
      <c r="AB9" s="418">
        <f t="shared" si="21"/>
        <v>328.3333333</v>
      </c>
      <c r="AC9" s="418">
        <f t="shared" si="22"/>
        <v>27.36111111</v>
      </c>
      <c r="AD9" s="418">
        <f t="shared" si="23"/>
        <v>28.45555556</v>
      </c>
      <c r="AE9" s="418">
        <f t="shared" si="24"/>
        <v>150.5952053</v>
      </c>
      <c r="AF9" s="418">
        <f t="shared" si="25"/>
        <v>304.252513</v>
      </c>
      <c r="AG9" s="422">
        <f t="shared" si="26"/>
        <v>1641.213676</v>
      </c>
      <c r="AH9" s="418">
        <f t="shared" si="27"/>
        <v>7798.333676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0.0</v>
      </c>
      <c r="E10" s="414">
        <v>40.0</v>
      </c>
      <c r="F10" s="450">
        <v>2100.0</v>
      </c>
      <c r="G10" s="418">
        <f t="shared" si="2"/>
        <v>0</v>
      </c>
      <c r="H10" s="418"/>
      <c r="I10" s="451">
        <f t="shared" ref="I10:I15" si="29">220*D10</f>
        <v>0</v>
      </c>
      <c r="J10" s="417">
        <f t="shared" si="4"/>
        <v>0</v>
      </c>
      <c r="K10" s="418">
        <f t="shared" si="5"/>
        <v>0</v>
      </c>
      <c r="L10" s="419">
        <f t="shared" si="6"/>
        <v>0</v>
      </c>
      <c r="M10" s="418">
        <f t="shared" si="7"/>
        <v>0</v>
      </c>
      <c r="N10" s="420">
        <f t="shared" si="8"/>
        <v>0</v>
      </c>
      <c r="O10" s="418">
        <f t="shared" si="9"/>
        <v>0</v>
      </c>
      <c r="P10" s="418">
        <f t="shared" si="10"/>
        <v>0</v>
      </c>
      <c r="Q10" s="418">
        <f t="shared" si="11"/>
        <v>0</v>
      </c>
      <c r="R10" s="421">
        <f t="shared" si="12"/>
        <v>0</v>
      </c>
      <c r="S10" s="418">
        <f t="shared" si="13"/>
        <v>0</v>
      </c>
      <c r="T10" s="418">
        <f t="shared" si="14"/>
        <v>0</v>
      </c>
      <c r="U10" s="418">
        <f t="shared" si="15"/>
        <v>0</v>
      </c>
      <c r="V10" s="418">
        <f t="shared" si="16"/>
        <v>0</v>
      </c>
      <c r="W10" s="418">
        <f t="shared" ref="W10:X10" si="28">S10/12</f>
        <v>0</v>
      </c>
      <c r="X10" s="418">
        <f t="shared" si="28"/>
        <v>0</v>
      </c>
      <c r="Y10" s="418">
        <f t="shared" si="18"/>
        <v>0</v>
      </c>
      <c r="Z10" s="418">
        <f t="shared" si="19"/>
        <v>0</v>
      </c>
      <c r="AA10" s="418">
        <f t="shared" si="20"/>
        <v>0</v>
      </c>
      <c r="AB10" s="418">
        <f t="shared" si="21"/>
        <v>0</v>
      </c>
      <c r="AC10" s="418">
        <f t="shared" si="22"/>
        <v>0</v>
      </c>
      <c r="AD10" s="418">
        <f t="shared" si="23"/>
        <v>0</v>
      </c>
      <c r="AE10" s="418">
        <f t="shared" si="24"/>
        <v>0</v>
      </c>
      <c r="AF10" s="418">
        <f t="shared" si="25"/>
        <v>0</v>
      </c>
      <c r="AG10" s="422">
        <f t="shared" si="26"/>
        <v>0</v>
      </c>
      <c r="AH10" s="418">
        <f t="shared" si="27"/>
        <v>0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0.0</v>
      </c>
      <c r="E11" s="414">
        <v>40.0</v>
      </c>
      <c r="F11" s="450">
        <v>5000.0</v>
      </c>
      <c r="G11" s="418">
        <f t="shared" si="2"/>
        <v>0</v>
      </c>
      <c r="H11" s="418"/>
      <c r="I11" s="451">
        <f t="shared" si="29"/>
        <v>0</v>
      </c>
      <c r="J11" s="417">
        <f t="shared" si="4"/>
        <v>0</v>
      </c>
      <c r="K11" s="418">
        <f t="shared" si="5"/>
        <v>0</v>
      </c>
      <c r="L11" s="419">
        <f t="shared" si="6"/>
        <v>0</v>
      </c>
      <c r="M11" s="418">
        <f t="shared" si="7"/>
        <v>0</v>
      </c>
      <c r="N11" s="420">
        <f t="shared" si="8"/>
        <v>0</v>
      </c>
      <c r="O11" s="418">
        <f t="shared" si="9"/>
        <v>0</v>
      </c>
      <c r="P11" s="418">
        <f t="shared" si="10"/>
        <v>0</v>
      </c>
      <c r="Q11" s="418">
        <f t="shared" si="11"/>
        <v>0</v>
      </c>
      <c r="R11" s="421">
        <f t="shared" si="12"/>
        <v>0</v>
      </c>
      <c r="S11" s="418">
        <f t="shared" si="13"/>
        <v>0</v>
      </c>
      <c r="T11" s="418">
        <f t="shared" si="14"/>
        <v>0</v>
      </c>
      <c r="U11" s="418">
        <f t="shared" si="15"/>
        <v>0</v>
      </c>
      <c r="V11" s="418">
        <f t="shared" si="16"/>
        <v>0</v>
      </c>
      <c r="W11" s="418">
        <f t="shared" ref="W11:X11" si="30">S11/12</f>
        <v>0</v>
      </c>
      <c r="X11" s="418">
        <f t="shared" si="30"/>
        <v>0</v>
      </c>
      <c r="Y11" s="418">
        <f t="shared" si="18"/>
        <v>0</v>
      </c>
      <c r="Z11" s="418">
        <f t="shared" si="19"/>
        <v>0</v>
      </c>
      <c r="AA11" s="418">
        <f t="shared" si="20"/>
        <v>0</v>
      </c>
      <c r="AB11" s="418">
        <f t="shared" si="21"/>
        <v>0</v>
      </c>
      <c r="AC11" s="418">
        <f t="shared" si="22"/>
        <v>0</v>
      </c>
      <c r="AD11" s="418">
        <f t="shared" si="23"/>
        <v>0</v>
      </c>
      <c r="AE11" s="418">
        <f t="shared" si="24"/>
        <v>0</v>
      </c>
      <c r="AF11" s="418">
        <f t="shared" si="25"/>
        <v>0</v>
      </c>
      <c r="AG11" s="422">
        <f t="shared" si="26"/>
        <v>0</v>
      </c>
      <c r="AH11" s="418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0.0</v>
      </c>
      <c r="E12" s="414">
        <v>40.0</v>
      </c>
      <c r="F12" s="450">
        <v>1502.0</v>
      </c>
      <c r="G12" s="418">
        <f t="shared" si="2"/>
        <v>0</v>
      </c>
      <c r="H12" s="418"/>
      <c r="I12" s="451">
        <f t="shared" si="29"/>
        <v>0</v>
      </c>
      <c r="J12" s="417">
        <f t="shared" si="4"/>
        <v>0</v>
      </c>
      <c r="K12" s="418">
        <f t="shared" si="5"/>
        <v>0</v>
      </c>
      <c r="L12" s="419">
        <f t="shared" si="6"/>
        <v>0</v>
      </c>
      <c r="M12" s="418">
        <f t="shared" si="7"/>
        <v>0</v>
      </c>
      <c r="N12" s="420">
        <f t="shared" si="8"/>
        <v>0</v>
      </c>
      <c r="O12" s="418">
        <f t="shared" si="9"/>
        <v>0</v>
      </c>
      <c r="P12" s="418">
        <f t="shared" si="10"/>
        <v>0</v>
      </c>
      <c r="Q12" s="418">
        <f t="shared" si="11"/>
        <v>0</v>
      </c>
      <c r="R12" s="421">
        <f t="shared" si="12"/>
        <v>0</v>
      </c>
      <c r="S12" s="418">
        <f t="shared" si="13"/>
        <v>0</v>
      </c>
      <c r="T12" s="418">
        <f t="shared" si="14"/>
        <v>0</v>
      </c>
      <c r="U12" s="418">
        <f t="shared" si="15"/>
        <v>0</v>
      </c>
      <c r="V12" s="418">
        <f t="shared" si="16"/>
        <v>0</v>
      </c>
      <c r="W12" s="418">
        <f t="shared" ref="W12:X12" si="31">S12/12</f>
        <v>0</v>
      </c>
      <c r="X12" s="418">
        <f t="shared" si="31"/>
        <v>0</v>
      </c>
      <c r="Y12" s="418">
        <f t="shared" si="18"/>
        <v>0</v>
      </c>
      <c r="Z12" s="418">
        <f t="shared" si="19"/>
        <v>0</v>
      </c>
      <c r="AA12" s="418">
        <f t="shared" si="20"/>
        <v>0</v>
      </c>
      <c r="AB12" s="418">
        <f t="shared" si="21"/>
        <v>0</v>
      </c>
      <c r="AC12" s="418">
        <f t="shared" si="22"/>
        <v>0</v>
      </c>
      <c r="AD12" s="418">
        <f t="shared" si="23"/>
        <v>0</v>
      </c>
      <c r="AE12" s="418">
        <f t="shared" si="24"/>
        <v>0</v>
      </c>
      <c r="AF12" s="418">
        <f t="shared" si="25"/>
        <v>0</v>
      </c>
      <c r="AG12" s="422">
        <f t="shared" si="26"/>
        <v>0</v>
      </c>
      <c r="AH12" s="418">
        <f t="shared" si="27"/>
        <v>0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1.0</v>
      </c>
      <c r="E13" s="414">
        <v>40.0</v>
      </c>
      <c r="F13" s="450">
        <v>3700.0</v>
      </c>
      <c r="G13" s="418">
        <f t="shared" si="2"/>
        <v>3700</v>
      </c>
      <c r="H13" s="418"/>
      <c r="I13" s="451">
        <f t="shared" si="29"/>
        <v>220</v>
      </c>
      <c r="J13" s="417">
        <f t="shared" si="4"/>
        <v>3920</v>
      </c>
      <c r="K13" s="418">
        <f t="shared" si="5"/>
        <v>150</v>
      </c>
      <c r="L13" s="419">
        <f t="shared" si="6"/>
        <v>165.2</v>
      </c>
      <c r="M13" s="418">
        <f t="shared" si="7"/>
        <v>440</v>
      </c>
      <c r="N13" s="420">
        <f t="shared" si="8"/>
        <v>755.2</v>
      </c>
      <c r="O13" s="418">
        <f t="shared" si="9"/>
        <v>39.2</v>
      </c>
      <c r="P13" s="418">
        <f t="shared" si="10"/>
        <v>313.6</v>
      </c>
      <c r="Q13" s="418">
        <f t="shared" si="11"/>
        <v>1089.76</v>
      </c>
      <c r="R13" s="421">
        <f t="shared" si="12"/>
        <v>1442.56</v>
      </c>
      <c r="S13" s="418">
        <f t="shared" si="13"/>
        <v>326.6666667</v>
      </c>
      <c r="T13" s="418">
        <f t="shared" si="14"/>
        <v>108.878</v>
      </c>
      <c r="U13" s="418">
        <f t="shared" si="15"/>
        <v>34.84357333</v>
      </c>
      <c r="V13" s="418">
        <f t="shared" si="16"/>
        <v>4.355446667</v>
      </c>
      <c r="W13" s="418">
        <f t="shared" ref="W13:X13" si="32">S13/12</f>
        <v>27.22222222</v>
      </c>
      <c r="X13" s="418">
        <f t="shared" si="32"/>
        <v>9.073166667</v>
      </c>
      <c r="Y13" s="418">
        <f t="shared" si="18"/>
        <v>326.6666667</v>
      </c>
      <c r="Z13" s="418">
        <f t="shared" si="19"/>
        <v>26.13333333</v>
      </c>
      <c r="AA13" s="418">
        <f t="shared" si="20"/>
        <v>3.266666667</v>
      </c>
      <c r="AB13" s="418">
        <f t="shared" si="21"/>
        <v>326.6666667</v>
      </c>
      <c r="AC13" s="418">
        <f t="shared" si="22"/>
        <v>27.22222222</v>
      </c>
      <c r="AD13" s="418">
        <f t="shared" si="23"/>
        <v>28.31111111</v>
      </c>
      <c r="AE13" s="418">
        <f t="shared" si="24"/>
        <v>149.8307627</v>
      </c>
      <c r="AF13" s="418">
        <f t="shared" si="25"/>
        <v>302.708084</v>
      </c>
      <c r="AG13" s="422">
        <f t="shared" si="26"/>
        <v>1632.882642</v>
      </c>
      <c r="AH13" s="418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1.0</v>
      </c>
      <c r="E14" s="414">
        <v>40.0</v>
      </c>
      <c r="F14" s="450">
        <v>3100.0</v>
      </c>
      <c r="G14" s="418">
        <f t="shared" si="2"/>
        <v>3100</v>
      </c>
      <c r="H14" s="418"/>
      <c r="I14" s="451">
        <f t="shared" si="29"/>
        <v>220</v>
      </c>
      <c r="J14" s="417">
        <f t="shared" si="4"/>
        <v>3320</v>
      </c>
      <c r="K14" s="418">
        <f t="shared" si="5"/>
        <v>150</v>
      </c>
      <c r="L14" s="419">
        <f t="shared" si="6"/>
        <v>201.2</v>
      </c>
      <c r="M14" s="418">
        <f t="shared" si="7"/>
        <v>440</v>
      </c>
      <c r="N14" s="420">
        <f t="shared" si="8"/>
        <v>791.2</v>
      </c>
      <c r="O14" s="418">
        <f t="shared" si="9"/>
        <v>33.2</v>
      </c>
      <c r="P14" s="418">
        <f t="shared" si="10"/>
        <v>265.6</v>
      </c>
      <c r="Q14" s="418">
        <f t="shared" si="11"/>
        <v>922.96</v>
      </c>
      <c r="R14" s="421">
        <f t="shared" si="12"/>
        <v>1221.76</v>
      </c>
      <c r="S14" s="418">
        <f t="shared" si="13"/>
        <v>276.6666667</v>
      </c>
      <c r="T14" s="418">
        <f t="shared" si="14"/>
        <v>92.213</v>
      </c>
      <c r="U14" s="418">
        <f t="shared" si="15"/>
        <v>29.51037333</v>
      </c>
      <c r="V14" s="418">
        <f t="shared" si="16"/>
        <v>3.688796667</v>
      </c>
      <c r="W14" s="418">
        <f t="shared" ref="W14:X14" si="33">S14/12</f>
        <v>23.05555556</v>
      </c>
      <c r="X14" s="418">
        <f t="shared" si="33"/>
        <v>7.684416667</v>
      </c>
      <c r="Y14" s="418">
        <f t="shared" si="18"/>
        <v>276.6666667</v>
      </c>
      <c r="Z14" s="418">
        <f t="shared" si="19"/>
        <v>22.13333333</v>
      </c>
      <c r="AA14" s="418">
        <f t="shared" si="20"/>
        <v>2.766666667</v>
      </c>
      <c r="AB14" s="418">
        <f t="shared" si="21"/>
        <v>276.6666667</v>
      </c>
      <c r="AC14" s="418">
        <f t="shared" si="22"/>
        <v>23.05555556</v>
      </c>
      <c r="AD14" s="418">
        <f t="shared" si="23"/>
        <v>23.97777778</v>
      </c>
      <c r="AE14" s="418">
        <f t="shared" si="24"/>
        <v>126.8974827</v>
      </c>
      <c r="AF14" s="418">
        <f t="shared" si="25"/>
        <v>256.375214</v>
      </c>
      <c r="AG14" s="422">
        <f t="shared" si="26"/>
        <v>1382.951626</v>
      </c>
      <c r="AH14" s="418">
        <f t="shared" si="27"/>
        <v>6715.911626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0.0</v>
      </c>
      <c r="E15" s="414">
        <v>40.0</v>
      </c>
      <c r="F15" s="450">
        <v>1100.0</v>
      </c>
      <c r="G15" s="418">
        <f t="shared" si="2"/>
        <v>0</v>
      </c>
      <c r="H15" s="418"/>
      <c r="I15" s="451">
        <f t="shared" si="29"/>
        <v>0</v>
      </c>
      <c r="J15" s="417">
        <f t="shared" si="4"/>
        <v>0</v>
      </c>
      <c r="K15" s="418">
        <f t="shared" si="5"/>
        <v>0</v>
      </c>
      <c r="L15" s="419">
        <f t="shared" si="6"/>
        <v>0</v>
      </c>
      <c r="M15" s="418">
        <f t="shared" si="7"/>
        <v>0</v>
      </c>
      <c r="N15" s="420">
        <f t="shared" si="8"/>
        <v>0</v>
      </c>
      <c r="O15" s="418">
        <f t="shared" si="9"/>
        <v>0</v>
      </c>
      <c r="P15" s="418">
        <f t="shared" si="10"/>
        <v>0</v>
      </c>
      <c r="Q15" s="418">
        <f t="shared" si="11"/>
        <v>0</v>
      </c>
      <c r="R15" s="421">
        <f t="shared" si="12"/>
        <v>0</v>
      </c>
      <c r="S15" s="418">
        <f t="shared" si="13"/>
        <v>0</v>
      </c>
      <c r="T15" s="418">
        <f t="shared" si="14"/>
        <v>0</v>
      </c>
      <c r="U15" s="418">
        <f t="shared" si="15"/>
        <v>0</v>
      </c>
      <c r="V15" s="418">
        <f t="shared" si="16"/>
        <v>0</v>
      </c>
      <c r="W15" s="418">
        <f t="shared" ref="W15:X15" si="34">S15/12</f>
        <v>0</v>
      </c>
      <c r="X15" s="418">
        <f t="shared" si="34"/>
        <v>0</v>
      </c>
      <c r="Y15" s="418">
        <f t="shared" si="18"/>
        <v>0</v>
      </c>
      <c r="Z15" s="418">
        <f t="shared" si="19"/>
        <v>0</v>
      </c>
      <c r="AA15" s="418">
        <f t="shared" si="20"/>
        <v>0</v>
      </c>
      <c r="AB15" s="418">
        <f t="shared" si="21"/>
        <v>0</v>
      </c>
      <c r="AC15" s="418">
        <f t="shared" si="22"/>
        <v>0</v>
      </c>
      <c r="AD15" s="418">
        <f t="shared" si="23"/>
        <v>0</v>
      </c>
      <c r="AE15" s="418">
        <f t="shared" si="24"/>
        <v>0</v>
      </c>
      <c r="AF15" s="418">
        <f t="shared" si="25"/>
        <v>0</v>
      </c>
      <c r="AG15" s="422">
        <f t="shared" si="26"/>
        <v>0</v>
      </c>
      <c r="AH15" s="418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73" t="s">
        <v>66</v>
      </c>
      <c r="C16" s="73"/>
      <c r="D16" s="60">
        <f t="shared" ref="D16:AH16" si="35">SUM(D8:D15)</f>
        <v>4</v>
      </c>
      <c r="E16" s="61">
        <f t="shared" si="35"/>
        <v>320</v>
      </c>
      <c r="F16" s="424">
        <f t="shared" si="35"/>
        <v>21552</v>
      </c>
      <c r="G16" s="424">
        <f t="shared" si="35"/>
        <v>11850</v>
      </c>
      <c r="H16" s="424">
        <f t="shared" si="35"/>
        <v>0</v>
      </c>
      <c r="I16" s="424">
        <f t="shared" si="35"/>
        <v>1320</v>
      </c>
      <c r="J16" s="424">
        <f t="shared" si="35"/>
        <v>13170</v>
      </c>
      <c r="K16" s="425">
        <f t="shared" si="35"/>
        <v>600</v>
      </c>
      <c r="L16" s="425">
        <f t="shared" si="35"/>
        <v>837.8</v>
      </c>
      <c r="M16" s="425">
        <f t="shared" si="35"/>
        <v>1760</v>
      </c>
      <c r="N16" s="64">
        <f t="shared" si="35"/>
        <v>3197.8</v>
      </c>
      <c r="O16" s="425">
        <f t="shared" si="35"/>
        <v>131.7</v>
      </c>
      <c r="P16" s="425">
        <f t="shared" si="35"/>
        <v>1053.6</v>
      </c>
      <c r="Q16" s="425">
        <f t="shared" si="35"/>
        <v>3661.26</v>
      </c>
      <c r="R16" s="66">
        <f t="shared" si="35"/>
        <v>4846.56</v>
      </c>
      <c r="S16" s="67">
        <f t="shared" si="35"/>
        <v>1097.5</v>
      </c>
      <c r="T16" s="67">
        <f t="shared" si="35"/>
        <v>365.79675</v>
      </c>
      <c r="U16" s="67">
        <f t="shared" si="35"/>
        <v>117.06374</v>
      </c>
      <c r="V16" s="67">
        <f t="shared" si="35"/>
        <v>14.6329675</v>
      </c>
      <c r="W16" s="67">
        <f t="shared" si="35"/>
        <v>91.45833333</v>
      </c>
      <c r="X16" s="67">
        <f t="shared" si="35"/>
        <v>30.4830625</v>
      </c>
      <c r="Y16" s="67">
        <f t="shared" si="35"/>
        <v>1097.5</v>
      </c>
      <c r="Z16" s="67">
        <f t="shared" si="35"/>
        <v>87.8</v>
      </c>
      <c r="AA16" s="67">
        <f t="shared" si="35"/>
        <v>10.975</v>
      </c>
      <c r="AB16" s="67">
        <f t="shared" si="35"/>
        <v>1097.5</v>
      </c>
      <c r="AC16" s="67">
        <f t="shared" si="35"/>
        <v>91.45833333</v>
      </c>
      <c r="AD16" s="67">
        <f t="shared" si="35"/>
        <v>95.11666667</v>
      </c>
      <c r="AE16" s="67">
        <f t="shared" si="35"/>
        <v>503.385496</v>
      </c>
      <c r="AF16" s="67">
        <f t="shared" si="35"/>
        <v>1017.006497</v>
      </c>
      <c r="AG16" s="67">
        <f t="shared" si="35"/>
        <v>5485.985816</v>
      </c>
      <c r="AH16" s="68">
        <f t="shared" si="35"/>
        <v>26700.34582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346" t="s">
        <v>334</v>
      </c>
      <c r="C23" s="13"/>
      <c r="D23" s="13"/>
      <c r="E23" s="13"/>
      <c r="F23" s="13"/>
      <c r="G23" s="13"/>
      <c r="H23" s="1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7" t="s">
        <v>335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433" t="s">
        <v>305</v>
      </c>
      <c r="C25" s="401" t="s">
        <v>325</v>
      </c>
      <c r="D25" s="434" t="s">
        <v>336</v>
      </c>
      <c r="E25" s="435"/>
      <c r="F25" s="435" t="s">
        <v>337</v>
      </c>
      <c r="G25" s="435" t="s">
        <v>308</v>
      </c>
      <c r="H25" s="435" t="s">
        <v>309</v>
      </c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14.25" customHeight="1">
      <c r="A26" s="1"/>
      <c r="B26" s="436" t="s">
        <v>310</v>
      </c>
      <c r="C26" s="13"/>
      <c r="D26" s="13"/>
      <c r="E26" s="13"/>
      <c r="F26" s="13"/>
      <c r="G26" s="13"/>
      <c r="H26" s="14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381" t="s">
        <v>338</v>
      </c>
      <c r="C27" s="438"/>
      <c r="D27" s="439">
        <v>0.0</v>
      </c>
      <c r="E27" s="439" t="s">
        <v>319</v>
      </c>
      <c r="F27" s="440">
        <v>1300.0</v>
      </c>
      <c r="G27" s="383">
        <f>F27*22</f>
        <v>28600</v>
      </c>
      <c r="H27" s="383">
        <f t="shared" ref="H27:H29" si="36">G27*D27</f>
        <v>0</v>
      </c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339</v>
      </c>
      <c r="C28" s="438"/>
      <c r="D28" s="439">
        <v>1.0</v>
      </c>
      <c r="E28" s="439" t="s">
        <v>319</v>
      </c>
      <c r="F28" s="440">
        <v>1300.0</v>
      </c>
      <c r="G28" s="383">
        <f t="shared" ref="G28:G29" si="37">F28*5</f>
        <v>6500</v>
      </c>
      <c r="H28" s="383">
        <f t="shared" si="36"/>
        <v>6500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340</v>
      </c>
      <c r="C29" s="438"/>
      <c r="D29" s="439">
        <v>1.0</v>
      </c>
      <c r="E29" s="439" t="s">
        <v>319</v>
      </c>
      <c r="F29" s="440">
        <v>1300.0</v>
      </c>
      <c r="G29" s="383">
        <f t="shared" si="37"/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79" t="s">
        <v>320</v>
      </c>
      <c r="C30" s="441"/>
      <c r="D30" s="439"/>
      <c r="E30" s="381"/>
      <c r="F30" s="381"/>
      <c r="G30" s="383"/>
      <c r="H30" s="383">
        <f>SUM(H27:H29)</f>
        <v>13000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3:H23"/>
    <mergeCell ref="B24:H24"/>
    <mergeCell ref="B26:H26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43" t="s">
        <v>344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44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353"/>
      <c r="C5" s="445" t="s">
        <v>1</v>
      </c>
      <c r="D5" s="445"/>
      <c r="E5" s="445"/>
      <c r="F5" s="445"/>
      <c r="G5" s="445"/>
      <c r="H5" s="445"/>
      <c r="I5" s="445"/>
      <c r="J5" s="445"/>
      <c r="K5" s="446" t="s">
        <v>2</v>
      </c>
      <c r="L5" s="446"/>
      <c r="M5" s="446"/>
      <c r="N5" s="446"/>
      <c r="O5" s="447" t="s">
        <v>3</v>
      </c>
      <c r="P5" s="447"/>
      <c r="Q5" s="447"/>
      <c r="R5" s="447"/>
      <c r="S5" s="448" t="s">
        <v>4</v>
      </c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1.0</v>
      </c>
      <c r="E8" s="414">
        <v>40.0</v>
      </c>
      <c r="F8" s="450">
        <v>1550.0</v>
      </c>
      <c r="G8" s="418">
        <f t="shared" ref="G8:G15" si="2">F8*D8</f>
        <v>1550</v>
      </c>
      <c r="H8" s="418"/>
      <c r="I8" s="451">
        <f t="shared" ref="I8:I9" si="3">440*D8</f>
        <v>440</v>
      </c>
      <c r="J8" s="417">
        <f t="shared" ref="J8:J15" si="4">G8+H8+I8</f>
        <v>1990</v>
      </c>
      <c r="K8" s="418">
        <f t="shared" ref="K8:K15" si="5">150*D8</f>
        <v>150</v>
      </c>
      <c r="L8" s="419">
        <f t="shared" ref="L8:L15" si="6">IF((8.8*2*22*D8)&gt;(G8*6%),((8.8*2*22*D8)-(G8*6%)),0)</f>
        <v>294.2</v>
      </c>
      <c r="M8" s="418">
        <f t="shared" ref="M8:M15" si="7">20*22*D8</f>
        <v>440</v>
      </c>
      <c r="N8" s="420">
        <f t="shared" ref="N8:N15" si="8">K8+L8+M8</f>
        <v>884.2</v>
      </c>
      <c r="O8" s="418">
        <f t="shared" ref="O8:O15" si="9">J8*1%</f>
        <v>19.9</v>
      </c>
      <c r="P8" s="418">
        <f t="shared" ref="P8:P15" si="10">J8*8%</f>
        <v>159.2</v>
      </c>
      <c r="Q8" s="418">
        <f t="shared" ref="Q8:Q15" si="11">J8*27.8%</f>
        <v>553.22</v>
      </c>
      <c r="R8" s="421">
        <f t="shared" ref="R8:R15" si="12">O8+P8+Q8</f>
        <v>732.32</v>
      </c>
      <c r="S8" s="418">
        <f t="shared" ref="S8:S15" si="13">J8/12</f>
        <v>165.8333333</v>
      </c>
      <c r="T8" s="418">
        <f t="shared" ref="T8:T15" si="14">S8*33.33%</f>
        <v>55.27225</v>
      </c>
      <c r="U8" s="418">
        <f t="shared" ref="U8:U15" si="15">(S8+T8)*8%</f>
        <v>17.68844667</v>
      </c>
      <c r="V8" s="418">
        <f t="shared" ref="V8:V15" si="16">(S8+T8)*1%</f>
        <v>2.211055833</v>
      </c>
      <c r="W8" s="418">
        <f t="shared" ref="W8:X8" si="1">S8/12</f>
        <v>13.81944444</v>
      </c>
      <c r="X8" s="418">
        <f t="shared" si="1"/>
        <v>4.606020833</v>
      </c>
      <c r="Y8" s="418">
        <f t="shared" ref="Y8:Y15" si="18">J8/12</f>
        <v>165.8333333</v>
      </c>
      <c r="Z8" s="418">
        <f t="shared" ref="Z8:Z15" si="19">Y8*8%</f>
        <v>13.26666667</v>
      </c>
      <c r="AA8" s="418">
        <f t="shared" ref="AA8:AA15" si="20">Y8*1%</f>
        <v>1.658333333</v>
      </c>
      <c r="AB8" s="418">
        <f t="shared" ref="AB8:AB15" si="21">(J8/12)</f>
        <v>165.8333333</v>
      </c>
      <c r="AC8" s="418">
        <f t="shared" ref="AC8:AC15" si="22">AB8/12</f>
        <v>13.81944444</v>
      </c>
      <c r="AD8" s="418">
        <f t="shared" ref="AD8:AD15" si="23">(AB8+AC8)*8%</f>
        <v>14.37222222</v>
      </c>
      <c r="AE8" s="418">
        <f t="shared" ref="AE8:AE15" si="24">(J8+S8+T8+Y8)*8%*40%</f>
        <v>76.06204533</v>
      </c>
      <c r="AF8" s="418">
        <f t="shared" ref="AF8:AF15" si="25">(S8+T8+Y8+AB8)*27.8%</f>
        <v>153.6706855</v>
      </c>
      <c r="AG8" s="422">
        <f t="shared" ref="AG8:AG15" si="26">S8+T8+U8+Y8+Z8+AB8+AE8+AA8+AC8+AF8</f>
        <v>828.9378719</v>
      </c>
      <c r="AH8" s="418">
        <f t="shared" ref="AH8:AH15" si="27">J8+N8+R8+AG8</f>
        <v>4435.457872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2.0</v>
      </c>
      <c r="E9" s="414">
        <v>40.0</v>
      </c>
      <c r="F9" s="450">
        <v>3500.0</v>
      </c>
      <c r="G9" s="418">
        <f t="shared" si="2"/>
        <v>7000</v>
      </c>
      <c r="H9" s="418"/>
      <c r="I9" s="451">
        <f t="shared" si="3"/>
        <v>880</v>
      </c>
      <c r="J9" s="417">
        <f t="shared" si="4"/>
        <v>7880</v>
      </c>
      <c r="K9" s="418">
        <f t="shared" si="5"/>
        <v>300</v>
      </c>
      <c r="L9" s="419">
        <f t="shared" si="6"/>
        <v>354.4</v>
      </c>
      <c r="M9" s="418">
        <f t="shared" si="7"/>
        <v>880</v>
      </c>
      <c r="N9" s="420">
        <f t="shared" si="8"/>
        <v>1534.4</v>
      </c>
      <c r="O9" s="418">
        <f t="shared" si="9"/>
        <v>78.8</v>
      </c>
      <c r="P9" s="418">
        <f t="shared" si="10"/>
        <v>630.4</v>
      </c>
      <c r="Q9" s="418">
        <f t="shared" si="11"/>
        <v>2190.64</v>
      </c>
      <c r="R9" s="421">
        <f t="shared" si="12"/>
        <v>2899.84</v>
      </c>
      <c r="S9" s="418">
        <f t="shared" si="13"/>
        <v>656.6666667</v>
      </c>
      <c r="T9" s="418">
        <f t="shared" si="14"/>
        <v>218.867</v>
      </c>
      <c r="U9" s="418">
        <f t="shared" si="15"/>
        <v>70.04269333</v>
      </c>
      <c r="V9" s="418">
        <f t="shared" si="16"/>
        <v>8.755336667</v>
      </c>
      <c r="W9" s="418">
        <f t="shared" ref="W9:X9" si="17">S9/12</f>
        <v>54.72222222</v>
      </c>
      <c r="X9" s="418">
        <f t="shared" si="17"/>
        <v>18.23891667</v>
      </c>
      <c r="Y9" s="418">
        <f t="shared" si="18"/>
        <v>656.6666667</v>
      </c>
      <c r="Z9" s="418">
        <f t="shared" si="19"/>
        <v>52.53333333</v>
      </c>
      <c r="AA9" s="418">
        <f t="shared" si="20"/>
        <v>6.566666667</v>
      </c>
      <c r="AB9" s="418">
        <f t="shared" si="21"/>
        <v>656.6666667</v>
      </c>
      <c r="AC9" s="418">
        <f t="shared" si="22"/>
        <v>54.72222222</v>
      </c>
      <c r="AD9" s="418">
        <f t="shared" si="23"/>
        <v>56.91111111</v>
      </c>
      <c r="AE9" s="418">
        <f t="shared" si="24"/>
        <v>301.1904107</v>
      </c>
      <c r="AF9" s="418">
        <f t="shared" si="25"/>
        <v>608.505026</v>
      </c>
      <c r="AG9" s="422">
        <f t="shared" si="26"/>
        <v>3282.427352</v>
      </c>
      <c r="AH9" s="418">
        <f t="shared" si="27"/>
        <v>15596.66735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2.0</v>
      </c>
      <c r="E10" s="414">
        <v>40.0</v>
      </c>
      <c r="F10" s="450">
        <v>2100.0</v>
      </c>
      <c r="G10" s="418">
        <f t="shared" si="2"/>
        <v>4200</v>
      </c>
      <c r="H10" s="418"/>
      <c r="I10" s="451">
        <f t="shared" ref="I10:I15" si="29">220*D10</f>
        <v>440</v>
      </c>
      <c r="J10" s="417">
        <f t="shared" si="4"/>
        <v>4640</v>
      </c>
      <c r="K10" s="418">
        <f t="shared" si="5"/>
        <v>300</v>
      </c>
      <c r="L10" s="419">
        <f t="shared" si="6"/>
        <v>522.4</v>
      </c>
      <c r="M10" s="418">
        <f t="shared" si="7"/>
        <v>880</v>
      </c>
      <c r="N10" s="420">
        <f t="shared" si="8"/>
        <v>1702.4</v>
      </c>
      <c r="O10" s="418">
        <f t="shared" si="9"/>
        <v>46.4</v>
      </c>
      <c r="P10" s="418">
        <f t="shared" si="10"/>
        <v>371.2</v>
      </c>
      <c r="Q10" s="418">
        <f t="shared" si="11"/>
        <v>1289.92</v>
      </c>
      <c r="R10" s="421">
        <f t="shared" si="12"/>
        <v>1707.52</v>
      </c>
      <c r="S10" s="418">
        <f t="shared" si="13"/>
        <v>386.6666667</v>
      </c>
      <c r="T10" s="418">
        <f t="shared" si="14"/>
        <v>128.876</v>
      </c>
      <c r="U10" s="418">
        <f t="shared" si="15"/>
        <v>41.24341333</v>
      </c>
      <c r="V10" s="418">
        <f t="shared" si="16"/>
        <v>5.155426667</v>
      </c>
      <c r="W10" s="418">
        <f t="shared" ref="W10:X10" si="28">S10/12</f>
        <v>32.22222222</v>
      </c>
      <c r="X10" s="418">
        <f t="shared" si="28"/>
        <v>10.73966667</v>
      </c>
      <c r="Y10" s="418">
        <f t="shared" si="18"/>
        <v>386.6666667</v>
      </c>
      <c r="Z10" s="418">
        <f t="shared" si="19"/>
        <v>30.93333333</v>
      </c>
      <c r="AA10" s="418">
        <f t="shared" si="20"/>
        <v>3.866666667</v>
      </c>
      <c r="AB10" s="418">
        <f t="shared" si="21"/>
        <v>386.6666667</v>
      </c>
      <c r="AC10" s="418">
        <f t="shared" si="22"/>
        <v>32.22222222</v>
      </c>
      <c r="AD10" s="418">
        <f t="shared" si="23"/>
        <v>33.51111111</v>
      </c>
      <c r="AE10" s="418">
        <f t="shared" si="24"/>
        <v>177.3506987</v>
      </c>
      <c r="AF10" s="418">
        <f t="shared" si="25"/>
        <v>358.307528</v>
      </c>
      <c r="AG10" s="422">
        <f t="shared" si="26"/>
        <v>1932.799862</v>
      </c>
      <c r="AH10" s="418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1.0</v>
      </c>
      <c r="E11" s="414">
        <v>40.0</v>
      </c>
      <c r="F11" s="450">
        <v>5000.0</v>
      </c>
      <c r="G11" s="418">
        <f t="shared" si="2"/>
        <v>5000</v>
      </c>
      <c r="H11" s="418"/>
      <c r="I11" s="451">
        <f t="shared" si="29"/>
        <v>220</v>
      </c>
      <c r="J11" s="417">
        <f t="shared" si="4"/>
        <v>5220</v>
      </c>
      <c r="K11" s="418">
        <f t="shared" si="5"/>
        <v>150</v>
      </c>
      <c r="L11" s="419">
        <f t="shared" si="6"/>
        <v>87.2</v>
      </c>
      <c r="M11" s="418">
        <f t="shared" si="7"/>
        <v>440</v>
      </c>
      <c r="N11" s="420">
        <f t="shared" si="8"/>
        <v>677.2</v>
      </c>
      <c r="O11" s="418">
        <f t="shared" si="9"/>
        <v>52.2</v>
      </c>
      <c r="P11" s="418">
        <f t="shared" si="10"/>
        <v>417.6</v>
      </c>
      <c r="Q11" s="418">
        <f t="shared" si="11"/>
        <v>1451.16</v>
      </c>
      <c r="R11" s="421">
        <f t="shared" si="12"/>
        <v>1920.96</v>
      </c>
      <c r="S11" s="418">
        <f t="shared" si="13"/>
        <v>435</v>
      </c>
      <c r="T11" s="418">
        <f t="shared" si="14"/>
        <v>144.9855</v>
      </c>
      <c r="U11" s="418">
        <f t="shared" si="15"/>
        <v>46.39884</v>
      </c>
      <c r="V11" s="418">
        <f t="shared" si="16"/>
        <v>5.799855</v>
      </c>
      <c r="W11" s="418">
        <f t="shared" ref="W11:X11" si="30">S11/12</f>
        <v>36.25</v>
      </c>
      <c r="X11" s="418">
        <f t="shared" si="30"/>
        <v>12.082125</v>
      </c>
      <c r="Y11" s="418">
        <f t="shared" si="18"/>
        <v>435</v>
      </c>
      <c r="Z11" s="418">
        <f t="shared" si="19"/>
        <v>34.8</v>
      </c>
      <c r="AA11" s="418">
        <f t="shared" si="20"/>
        <v>4.35</v>
      </c>
      <c r="AB11" s="418">
        <f t="shared" si="21"/>
        <v>435</v>
      </c>
      <c r="AC11" s="418">
        <f t="shared" si="22"/>
        <v>36.25</v>
      </c>
      <c r="AD11" s="418">
        <f t="shared" si="23"/>
        <v>37.7</v>
      </c>
      <c r="AE11" s="418">
        <f t="shared" si="24"/>
        <v>199.519536</v>
      </c>
      <c r="AF11" s="418">
        <f t="shared" si="25"/>
        <v>403.095969</v>
      </c>
      <c r="AG11" s="422">
        <f t="shared" si="26"/>
        <v>2174.399845</v>
      </c>
      <c r="AH11" s="418">
        <f t="shared" si="27"/>
        <v>9992.559845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1.0</v>
      </c>
      <c r="E12" s="414">
        <v>40.0</v>
      </c>
      <c r="F12" s="450">
        <v>1502.0</v>
      </c>
      <c r="G12" s="418">
        <f t="shared" si="2"/>
        <v>1502</v>
      </c>
      <c r="H12" s="418"/>
      <c r="I12" s="451">
        <f t="shared" si="29"/>
        <v>220</v>
      </c>
      <c r="J12" s="417">
        <f t="shared" si="4"/>
        <v>1722</v>
      </c>
      <c r="K12" s="418">
        <f t="shared" si="5"/>
        <v>150</v>
      </c>
      <c r="L12" s="419">
        <f t="shared" si="6"/>
        <v>297.08</v>
      </c>
      <c r="M12" s="418">
        <f t="shared" si="7"/>
        <v>440</v>
      </c>
      <c r="N12" s="420">
        <f t="shared" si="8"/>
        <v>887.08</v>
      </c>
      <c r="O12" s="418">
        <f t="shared" si="9"/>
        <v>17.22</v>
      </c>
      <c r="P12" s="418">
        <f t="shared" si="10"/>
        <v>137.76</v>
      </c>
      <c r="Q12" s="418">
        <f t="shared" si="11"/>
        <v>478.716</v>
      </c>
      <c r="R12" s="421">
        <f t="shared" si="12"/>
        <v>633.696</v>
      </c>
      <c r="S12" s="418">
        <f t="shared" si="13"/>
        <v>143.5</v>
      </c>
      <c r="T12" s="418">
        <f t="shared" si="14"/>
        <v>47.82855</v>
      </c>
      <c r="U12" s="418">
        <f t="shared" si="15"/>
        <v>15.306284</v>
      </c>
      <c r="V12" s="418">
        <f t="shared" si="16"/>
        <v>1.9132855</v>
      </c>
      <c r="W12" s="418">
        <f t="shared" ref="W12:X12" si="31">S12/12</f>
        <v>11.95833333</v>
      </c>
      <c r="X12" s="418">
        <f t="shared" si="31"/>
        <v>3.9857125</v>
      </c>
      <c r="Y12" s="418">
        <f t="shared" si="18"/>
        <v>143.5</v>
      </c>
      <c r="Z12" s="418">
        <f t="shared" si="19"/>
        <v>11.48</v>
      </c>
      <c r="AA12" s="418">
        <f t="shared" si="20"/>
        <v>1.435</v>
      </c>
      <c r="AB12" s="418">
        <f t="shared" si="21"/>
        <v>143.5</v>
      </c>
      <c r="AC12" s="418">
        <f t="shared" si="22"/>
        <v>11.95833333</v>
      </c>
      <c r="AD12" s="418">
        <f t="shared" si="23"/>
        <v>12.43666667</v>
      </c>
      <c r="AE12" s="418">
        <f t="shared" si="24"/>
        <v>65.8185136</v>
      </c>
      <c r="AF12" s="418">
        <f t="shared" si="25"/>
        <v>132.9753369</v>
      </c>
      <c r="AG12" s="422">
        <f t="shared" si="26"/>
        <v>717.3020178</v>
      </c>
      <c r="AH12" s="418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1.0</v>
      </c>
      <c r="E13" s="414">
        <v>40.0</v>
      </c>
      <c r="F13" s="450">
        <v>3700.0</v>
      </c>
      <c r="G13" s="418">
        <f t="shared" si="2"/>
        <v>3700</v>
      </c>
      <c r="H13" s="418"/>
      <c r="I13" s="451">
        <f t="shared" si="29"/>
        <v>220</v>
      </c>
      <c r="J13" s="417">
        <f t="shared" si="4"/>
        <v>3920</v>
      </c>
      <c r="K13" s="418">
        <f t="shared" si="5"/>
        <v>150</v>
      </c>
      <c r="L13" s="419">
        <f t="shared" si="6"/>
        <v>165.2</v>
      </c>
      <c r="M13" s="418">
        <f t="shared" si="7"/>
        <v>440</v>
      </c>
      <c r="N13" s="420">
        <f t="shared" si="8"/>
        <v>755.2</v>
      </c>
      <c r="O13" s="418">
        <f t="shared" si="9"/>
        <v>39.2</v>
      </c>
      <c r="P13" s="418">
        <f t="shared" si="10"/>
        <v>313.6</v>
      </c>
      <c r="Q13" s="418">
        <f t="shared" si="11"/>
        <v>1089.76</v>
      </c>
      <c r="R13" s="421">
        <f t="shared" si="12"/>
        <v>1442.56</v>
      </c>
      <c r="S13" s="418">
        <f t="shared" si="13"/>
        <v>326.6666667</v>
      </c>
      <c r="T13" s="418">
        <f t="shared" si="14"/>
        <v>108.878</v>
      </c>
      <c r="U13" s="418">
        <f t="shared" si="15"/>
        <v>34.84357333</v>
      </c>
      <c r="V13" s="418">
        <f t="shared" si="16"/>
        <v>4.355446667</v>
      </c>
      <c r="W13" s="418">
        <f t="shared" ref="W13:X13" si="32">S13/12</f>
        <v>27.22222222</v>
      </c>
      <c r="X13" s="418">
        <f t="shared" si="32"/>
        <v>9.073166667</v>
      </c>
      <c r="Y13" s="418">
        <f t="shared" si="18"/>
        <v>326.6666667</v>
      </c>
      <c r="Z13" s="418">
        <f t="shared" si="19"/>
        <v>26.13333333</v>
      </c>
      <c r="AA13" s="418">
        <f t="shared" si="20"/>
        <v>3.266666667</v>
      </c>
      <c r="AB13" s="418">
        <f t="shared" si="21"/>
        <v>326.6666667</v>
      </c>
      <c r="AC13" s="418">
        <f t="shared" si="22"/>
        <v>27.22222222</v>
      </c>
      <c r="AD13" s="418">
        <f t="shared" si="23"/>
        <v>28.31111111</v>
      </c>
      <c r="AE13" s="418">
        <f t="shared" si="24"/>
        <v>149.8307627</v>
      </c>
      <c r="AF13" s="418">
        <f t="shared" si="25"/>
        <v>302.708084</v>
      </c>
      <c r="AG13" s="422">
        <f t="shared" si="26"/>
        <v>1632.882642</v>
      </c>
      <c r="AH13" s="418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1.0</v>
      </c>
      <c r="E14" s="414">
        <v>40.0</v>
      </c>
      <c r="F14" s="450">
        <v>3100.0</v>
      </c>
      <c r="G14" s="418">
        <f t="shared" si="2"/>
        <v>3100</v>
      </c>
      <c r="H14" s="418"/>
      <c r="I14" s="451">
        <f t="shared" si="29"/>
        <v>220</v>
      </c>
      <c r="J14" s="417">
        <f t="shared" si="4"/>
        <v>3320</v>
      </c>
      <c r="K14" s="418">
        <f t="shared" si="5"/>
        <v>150</v>
      </c>
      <c r="L14" s="419">
        <f t="shared" si="6"/>
        <v>201.2</v>
      </c>
      <c r="M14" s="418">
        <f t="shared" si="7"/>
        <v>440</v>
      </c>
      <c r="N14" s="420">
        <f t="shared" si="8"/>
        <v>791.2</v>
      </c>
      <c r="O14" s="418">
        <f t="shared" si="9"/>
        <v>33.2</v>
      </c>
      <c r="P14" s="418">
        <f t="shared" si="10"/>
        <v>265.6</v>
      </c>
      <c r="Q14" s="418">
        <f t="shared" si="11"/>
        <v>922.96</v>
      </c>
      <c r="R14" s="421">
        <f t="shared" si="12"/>
        <v>1221.76</v>
      </c>
      <c r="S14" s="418">
        <f t="shared" si="13"/>
        <v>276.6666667</v>
      </c>
      <c r="T14" s="418">
        <f t="shared" si="14"/>
        <v>92.213</v>
      </c>
      <c r="U14" s="418">
        <f t="shared" si="15"/>
        <v>29.51037333</v>
      </c>
      <c r="V14" s="418">
        <f t="shared" si="16"/>
        <v>3.688796667</v>
      </c>
      <c r="W14" s="418">
        <f t="shared" ref="W14:X14" si="33">S14/12</f>
        <v>23.05555556</v>
      </c>
      <c r="X14" s="418">
        <f t="shared" si="33"/>
        <v>7.684416667</v>
      </c>
      <c r="Y14" s="418">
        <f t="shared" si="18"/>
        <v>276.6666667</v>
      </c>
      <c r="Z14" s="418">
        <f t="shared" si="19"/>
        <v>22.13333333</v>
      </c>
      <c r="AA14" s="418">
        <f t="shared" si="20"/>
        <v>2.766666667</v>
      </c>
      <c r="AB14" s="418">
        <f t="shared" si="21"/>
        <v>276.6666667</v>
      </c>
      <c r="AC14" s="418">
        <f t="shared" si="22"/>
        <v>23.05555556</v>
      </c>
      <c r="AD14" s="418">
        <f t="shared" si="23"/>
        <v>23.97777778</v>
      </c>
      <c r="AE14" s="418">
        <f t="shared" si="24"/>
        <v>126.8974827</v>
      </c>
      <c r="AF14" s="418">
        <f t="shared" si="25"/>
        <v>256.375214</v>
      </c>
      <c r="AG14" s="422">
        <f t="shared" si="26"/>
        <v>1382.951626</v>
      </c>
      <c r="AH14" s="418">
        <f t="shared" si="27"/>
        <v>6715.911626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1.0</v>
      </c>
      <c r="E15" s="414">
        <v>40.0</v>
      </c>
      <c r="F15" s="450">
        <v>1100.0</v>
      </c>
      <c r="G15" s="418">
        <f t="shared" si="2"/>
        <v>1100</v>
      </c>
      <c r="H15" s="418"/>
      <c r="I15" s="451">
        <f t="shared" si="29"/>
        <v>220</v>
      </c>
      <c r="J15" s="417">
        <f t="shared" si="4"/>
        <v>1320</v>
      </c>
      <c r="K15" s="418">
        <f t="shared" si="5"/>
        <v>150</v>
      </c>
      <c r="L15" s="419">
        <f t="shared" si="6"/>
        <v>321.2</v>
      </c>
      <c r="M15" s="418">
        <f t="shared" si="7"/>
        <v>440</v>
      </c>
      <c r="N15" s="420">
        <f t="shared" si="8"/>
        <v>911.2</v>
      </c>
      <c r="O15" s="418">
        <f t="shared" si="9"/>
        <v>13.2</v>
      </c>
      <c r="P15" s="418">
        <f t="shared" si="10"/>
        <v>105.6</v>
      </c>
      <c r="Q15" s="418">
        <f t="shared" si="11"/>
        <v>366.96</v>
      </c>
      <c r="R15" s="421">
        <f t="shared" si="12"/>
        <v>485.76</v>
      </c>
      <c r="S15" s="418">
        <f t="shared" si="13"/>
        <v>110</v>
      </c>
      <c r="T15" s="418">
        <f t="shared" si="14"/>
        <v>36.663</v>
      </c>
      <c r="U15" s="418">
        <f t="shared" si="15"/>
        <v>11.73304</v>
      </c>
      <c r="V15" s="418">
        <f t="shared" si="16"/>
        <v>1.46663</v>
      </c>
      <c r="W15" s="418">
        <f t="shared" ref="W15:X15" si="34">S15/12</f>
        <v>9.166666667</v>
      </c>
      <c r="X15" s="418">
        <f t="shared" si="34"/>
        <v>3.05525</v>
      </c>
      <c r="Y15" s="418">
        <f t="shared" si="18"/>
        <v>110</v>
      </c>
      <c r="Z15" s="418">
        <f t="shared" si="19"/>
        <v>8.8</v>
      </c>
      <c r="AA15" s="418">
        <f t="shared" si="20"/>
        <v>1.1</v>
      </c>
      <c r="AB15" s="418">
        <f t="shared" si="21"/>
        <v>110</v>
      </c>
      <c r="AC15" s="418">
        <f t="shared" si="22"/>
        <v>9.166666667</v>
      </c>
      <c r="AD15" s="418">
        <f t="shared" si="23"/>
        <v>9.533333333</v>
      </c>
      <c r="AE15" s="418">
        <f t="shared" si="24"/>
        <v>50.453216</v>
      </c>
      <c r="AF15" s="418">
        <f t="shared" si="25"/>
        <v>101.932314</v>
      </c>
      <c r="AG15" s="422">
        <f t="shared" si="26"/>
        <v>549.8482367</v>
      </c>
      <c r="AH15" s="418">
        <f t="shared" si="27"/>
        <v>3266.808237</v>
      </c>
      <c r="AI15" s="2"/>
      <c r="AJ15" s="2"/>
      <c r="AK15" s="2"/>
      <c r="AL15" s="2"/>
      <c r="AM15" s="2"/>
      <c r="AN15" s="2"/>
    </row>
    <row r="16" ht="14.25" customHeight="1">
      <c r="A16" s="1"/>
      <c r="B16" s="73" t="s">
        <v>66</v>
      </c>
      <c r="C16" s="73"/>
      <c r="D16" s="452">
        <f>SUM(D8:D15)</f>
        <v>10</v>
      </c>
      <c r="E16" s="61"/>
      <c r="F16" s="424">
        <f t="shared" ref="F16:AH16" si="35">SUM(F8:F15)</f>
        <v>21552</v>
      </c>
      <c r="G16" s="424">
        <f t="shared" si="35"/>
        <v>27152</v>
      </c>
      <c r="H16" s="424">
        <f t="shared" si="35"/>
        <v>0</v>
      </c>
      <c r="I16" s="424">
        <f t="shared" si="35"/>
        <v>2860</v>
      </c>
      <c r="J16" s="424">
        <f t="shared" si="35"/>
        <v>30012</v>
      </c>
      <c r="K16" s="425">
        <f t="shared" si="35"/>
        <v>1500</v>
      </c>
      <c r="L16" s="425">
        <f t="shared" si="35"/>
        <v>2242.88</v>
      </c>
      <c r="M16" s="425">
        <f t="shared" si="35"/>
        <v>4400</v>
      </c>
      <c r="N16" s="64">
        <f t="shared" si="35"/>
        <v>8142.88</v>
      </c>
      <c r="O16" s="425">
        <f t="shared" si="35"/>
        <v>300.12</v>
      </c>
      <c r="P16" s="425">
        <f t="shared" si="35"/>
        <v>2400.96</v>
      </c>
      <c r="Q16" s="425">
        <f t="shared" si="35"/>
        <v>8343.336</v>
      </c>
      <c r="R16" s="66">
        <f t="shared" si="35"/>
        <v>11044.416</v>
      </c>
      <c r="S16" s="67">
        <f t="shared" si="35"/>
        <v>2501</v>
      </c>
      <c r="T16" s="67">
        <f t="shared" si="35"/>
        <v>833.5833</v>
      </c>
      <c r="U16" s="67">
        <f t="shared" si="35"/>
        <v>266.766664</v>
      </c>
      <c r="V16" s="67">
        <f t="shared" si="35"/>
        <v>33.345833</v>
      </c>
      <c r="W16" s="67">
        <f t="shared" si="35"/>
        <v>208.4166667</v>
      </c>
      <c r="X16" s="67">
        <f t="shared" si="35"/>
        <v>69.465275</v>
      </c>
      <c r="Y16" s="67">
        <f t="shared" si="35"/>
        <v>2501</v>
      </c>
      <c r="Z16" s="67">
        <f t="shared" si="35"/>
        <v>200.08</v>
      </c>
      <c r="AA16" s="67">
        <f t="shared" si="35"/>
        <v>25.01</v>
      </c>
      <c r="AB16" s="67">
        <f t="shared" si="35"/>
        <v>2501</v>
      </c>
      <c r="AC16" s="67">
        <f t="shared" si="35"/>
        <v>208.4166667</v>
      </c>
      <c r="AD16" s="67">
        <f t="shared" si="35"/>
        <v>216.7533333</v>
      </c>
      <c r="AE16" s="67">
        <f t="shared" si="35"/>
        <v>1147.122666</v>
      </c>
      <c r="AF16" s="67">
        <f t="shared" si="35"/>
        <v>2317.570157</v>
      </c>
      <c r="AG16" s="67">
        <f t="shared" si="35"/>
        <v>12501.54945</v>
      </c>
      <c r="AH16" s="68">
        <f t="shared" si="35"/>
        <v>61700.84545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2.0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6">G28*D28</f>
        <v>57200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7">F29*5</f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7"/>
        <v>6500</v>
      </c>
      <c r="H30" s="383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70200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" t="s">
        <v>345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9"/>
      <c r="C5" s="389" t="s">
        <v>1</v>
      </c>
      <c r="D5" s="390"/>
      <c r="E5" s="390"/>
      <c r="F5" s="390"/>
      <c r="G5" s="390"/>
      <c r="H5" s="390"/>
      <c r="I5" s="390"/>
      <c r="J5" s="391"/>
      <c r="K5" s="392" t="s">
        <v>2</v>
      </c>
      <c r="L5" s="393"/>
      <c r="M5" s="393"/>
      <c r="N5" s="394"/>
      <c r="O5" s="395" t="s">
        <v>3</v>
      </c>
      <c r="P5" s="396"/>
      <c r="Q5" s="396"/>
      <c r="R5" s="397"/>
      <c r="S5" s="398" t="s">
        <v>4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400"/>
      <c r="AH5" s="1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38" t="s">
        <v>326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458"/>
      <c r="D8" s="459">
        <v>0.0</v>
      </c>
      <c r="E8" s="459">
        <v>40.0</v>
      </c>
      <c r="F8" s="460">
        <v>1550.0</v>
      </c>
      <c r="G8" s="461">
        <f t="shared" ref="G8:G15" si="2">F8*D8</f>
        <v>0</v>
      </c>
      <c r="H8" s="461"/>
      <c r="I8" s="462">
        <f t="shared" ref="I8:I9" si="3">440*D8</f>
        <v>0</v>
      </c>
      <c r="J8" s="463">
        <f t="shared" ref="J8:J15" si="4">G8+H8+I8</f>
        <v>0</v>
      </c>
      <c r="K8" s="461">
        <f t="shared" ref="K8:K15" si="5">150*D8</f>
        <v>0</v>
      </c>
      <c r="L8" s="464">
        <f t="shared" ref="L8:L15" si="6">IF((8.8*2*22*D8)&gt;(G8*6%),((8.8*2*22*D8)-(G8*6%)),0)</f>
        <v>0</v>
      </c>
      <c r="M8" s="461">
        <f t="shared" ref="M8:M15" si="7">20*22*D8</f>
        <v>0</v>
      </c>
      <c r="N8" s="465">
        <f t="shared" ref="N8:N15" si="8">K8+L8+M8</f>
        <v>0</v>
      </c>
      <c r="O8" s="461">
        <f t="shared" ref="O8:O15" si="9">J8*1%</f>
        <v>0</v>
      </c>
      <c r="P8" s="461">
        <f t="shared" ref="P8:P15" si="10">J8*8%</f>
        <v>0</v>
      </c>
      <c r="Q8" s="461">
        <f t="shared" ref="Q8:Q15" si="11">J8*27.8%</f>
        <v>0</v>
      </c>
      <c r="R8" s="466">
        <f t="shared" ref="R8:R15" si="12">O8+P8+Q8</f>
        <v>0</v>
      </c>
      <c r="S8" s="461">
        <f t="shared" ref="S8:S15" si="13">J8/12</f>
        <v>0</v>
      </c>
      <c r="T8" s="461">
        <f t="shared" ref="T8:T15" si="14">S8*33.33%</f>
        <v>0</v>
      </c>
      <c r="U8" s="461">
        <f t="shared" ref="U8:U15" si="15">(S8+T8)*8%</f>
        <v>0</v>
      </c>
      <c r="V8" s="461">
        <f t="shared" ref="V8:V15" si="16">(S8+T8)*1%</f>
        <v>0</v>
      </c>
      <c r="W8" s="461">
        <f t="shared" ref="W8:X8" si="1">S8/12</f>
        <v>0</v>
      </c>
      <c r="X8" s="461">
        <f t="shared" si="1"/>
        <v>0</v>
      </c>
      <c r="Y8" s="461">
        <f t="shared" ref="Y8:Y15" si="18">J8/12</f>
        <v>0</v>
      </c>
      <c r="Z8" s="461">
        <f t="shared" ref="Z8:Z15" si="19">Y8*8%</f>
        <v>0</v>
      </c>
      <c r="AA8" s="461">
        <f t="shared" ref="AA8:AA15" si="20">Y8*1%</f>
        <v>0</v>
      </c>
      <c r="AB8" s="461">
        <f t="shared" ref="AB8:AB15" si="21">(J8/12)</f>
        <v>0</v>
      </c>
      <c r="AC8" s="461">
        <f t="shared" ref="AC8:AC15" si="22">AB8/12</f>
        <v>0</v>
      </c>
      <c r="AD8" s="461">
        <f t="shared" ref="AD8:AD15" si="23">(AB8+AC8)*8%</f>
        <v>0</v>
      </c>
      <c r="AE8" s="461">
        <f t="shared" ref="AE8:AE15" si="24">(J8+S8+T8+Y8)*8%*40%</f>
        <v>0</v>
      </c>
      <c r="AF8" s="461">
        <f t="shared" ref="AF8:AF15" si="25">(S8+T8+Y8+AB8)*27.8%</f>
        <v>0</v>
      </c>
      <c r="AG8" s="467">
        <f t="shared" ref="AG8:AG15" si="26">S8+T8+U8+Y8+Z8+AB8+AE8+AA8+AC8+AF8</f>
        <v>0</v>
      </c>
      <c r="AH8" s="46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470"/>
      <c r="D9" s="471">
        <v>1.0</v>
      </c>
      <c r="E9" s="471">
        <v>40.0</v>
      </c>
      <c r="F9" s="472">
        <v>3500.0</v>
      </c>
      <c r="G9" s="57">
        <f t="shared" si="2"/>
        <v>3500</v>
      </c>
      <c r="H9" s="57"/>
      <c r="I9" s="58">
        <f t="shared" si="3"/>
        <v>440</v>
      </c>
      <c r="J9" s="307">
        <f t="shared" si="4"/>
        <v>3940</v>
      </c>
      <c r="K9" s="57">
        <f t="shared" si="5"/>
        <v>150</v>
      </c>
      <c r="L9" s="473">
        <f t="shared" si="6"/>
        <v>177.2</v>
      </c>
      <c r="M9" s="57">
        <f t="shared" si="7"/>
        <v>440</v>
      </c>
      <c r="N9" s="310">
        <f t="shared" si="8"/>
        <v>767.2</v>
      </c>
      <c r="O9" s="57">
        <f t="shared" si="9"/>
        <v>39.4</v>
      </c>
      <c r="P9" s="57">
        <f t="shared" si="10"/>
        <v>315.2</v>
      </c>
      <c r="Q9" s="57">
        <f t="shared" si="11"/>
        <v>1095.32</v>
      </c>
      <c r="R9" s="311">
        <f t="shared" si="12"/>
        <v>1449.92</v>
      </c>
      <c r="S9" s="57">
        <f t="shared" si="13"/>
        <v>328.3333333</v>
      </c>
      <c r="T9" s="57">
        <f t="shared" si="14"/>
        <v>109.4335</v>
      </c>
      <c r="U9" s="57">
        <f t="shared" si="15"/>
        <v>35.02134667</v>
      </c>
      <c r="V9" s="57">
        <f t="shared" si="16"/>
        <v>4.377668333</v>
      </c>
      <c r="W9" s="57">
        <f t="shared" ref="W9:X9" si="17">S9/12</f>
        <v>27.36111111</v>
      </c>
      <c r="X9" s="57">
        <f t="shared" si="17"/>
        <v>9.119458333</v>
      </c>
      <c r="Y9" s="57">
        <f t="shared" si="18"/>
        <v>328.3333333</v>
      </c>
      <c r="Z9" s="57">
        <f t="shared" si="19"/>
        <v>26.26666667</v>
      </c>
      <c r="AA9" s="57">
        <f t="shared" si="20"/>
        <v>3.283333333</v>
      </c>
      <c r="AB9" s="57">
        <f t="shared" si="21"/>
        <v>328.3333333</v>
      </c>
      <c r="AC9" s="57">
        <f t="shared" si="22"/>
        <v>27.36111111</v>
      </c>
      <c r="AD9" s="57">
        <f t="shared" si="23"/>
        <v>28.45555556</v>
      </c>
      <c r="AE9" s="57">
        <f t="shared" si="24"/>
        <v>150.5952053</v>
      </c>
      <c r="AF9" s="57">
        <f t="shared" si="25"/>
        <v>304.252513</v>
      </c>
      <c r="AG9" s="313">
        <f t="shared" si="26"/>
        <v>1641.213676</v>
      </c>
      <c r="AH9" s="474">
        <f t="shared" si="27"/>
        <v>7798.333676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470"/>
      <c r="D10" s="471">
        <v>1.0</v>
      </c>
      <c r="E10" s="471">
        <v>40.0</v>
      </c>
      <c r="F10" s="472">
        <v>2100.0</v>
      </c>
      <c r="G10" s="57">
        <f t="shared" si="2"/>
        <v>2100</v>
      </c>
      <c r="H10" s="57"/>
      <c r="I10" s="58">
        <f t="shared" ref="I10:I15" si="29">220*D10</f>
        <v>220</v>
      </c>
      <c r="J10" s="307">
        <f t="shared" si="4"/>
        <v>2320</v>
      </c>
      <c r="K10" s="57">
        <f t="shared" si="5"/>
        <v>150</v>
      </c>
      <c r="L10" s="473">
        <f t="shared" si="6"/>
        <v>261.2</v>
      </c>
      <c r="M10" s="57">
        <f t="shared" si="7"/>
        <v>440</v>
      </c>
      <c r="N10" s="310">
        <f t="shared" si="8"/>
        <v>851.2</v>
      </c>
      <c r="O10" s="57">
        <f t="shared" si="9"/>
        <v>23.2</v>
      </c>
      <c r="P10" s="57">
        <f t="shared" si="10"/>
        <v>185.6</v>
      </c>
      <c r="Q10" s="57">
        <f t="shared" si="11"/>
        <v>644.96</v>
      </c>
      <c r="R10" s="311">
        <f t="shared" si="12"/>
        <v>853.76</v>
      </c>
      <c r="S10" s="57">
        <f t="shared" si="13"/>
        <v>193.3333333</v>
      </c>
      <c r="T10" s="57">
        <f t="shared" si="14"/>
        <v>64.438</v>
      </c>
      <c r="U10" s="57">
        <f t="shared" si="15"/>
        <v>20.62170667</v>
      </c>
      <c r="V10" s="57">
        <f t="shared" si="16"/>
        <v>2.577713333</v>
      </c>
      <c r="W10" s="57">
        <f t="shared" ref="W10:X10" si="28">S10/12</f>
        <v>16.11111111</v>
      </c>
      <c r="X10" s="57">
        <f t="shared" si="28"/>
        <v>5.369833333</v>
      </c>
      <c r="Y10" s="57">
        <f t="shared" si="18"/>
        <v>193.3333333</v>
      </c>
      <c r="Z10" s="57">
        <f t="shared" si="19"/>
        <v>15.46666667</v>
      </c>
      <c r="AA10" s="57">
        <f t="shared" si="20"/>
        <v>1.933333333</v>
      </c>
      <c r="AB10" s="57">
        <f t="shared" si="21"/>
        <v>193.3333333</v>
      </c>
      <c r="AC10" s="57">
        <f t="shared" si="22"/>
        <v>16.11111111</v>
      </c>
      <c r="AD10" s="57">
        <f t="shared" si="23"/>
        <v>16.75555556</v>
      </c>
      <c r="AE10" s="57">
        <f t="shared" si="24"/>
        <v>88.67534933</v>
      </c>
      <c r="AF10" s="57">
        <f t="shared" si="25"/>
        <v>179.153764</v>
      </c>
      <c r="AG10" s="313">
        <f t="shared" si="26"/>
        <v>966.3999311</v>
      </c>
      <c r="AH10" s="474">
        <f t="shared" si="27"/>
        <v>4991.359931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329</v>
      </c>
      <c r="C11" s="470"/>
      <c r="D11" s="471">
        <v>0.0</v>
      </c>
      <c r="E11" s="471">
        <v>40.0</v>
      </c>
      <c r="F11" s="472">
        <v>5000.0</v>
      </c>
      <c r="G11" s="57">
        <f t="shared" si="2"/>
        <v>0</v>
      </c>
      <c r="H11" s="57"/>
      <c r="I11" s="58">
        <f t="shared" si="29"/>
        <v>0</v>
      </c>
      <c r="J11" s="307">
        <f t="shared" si="4"/>
        <v>0</v>
      </c>
      <c r="K11" s="57">
        <f t="shared" si="5"/>
        <v>0</v>
      </c>
      <c r="L11" s="473">
        <f t="shared" si="6"/>
        <v>0</v>
      </c>
      <c r="M11" s="57">
        <f t="shared" si="7"/>
        <v>0</v>
      </c>
      <c r="N11" s="310">
        <f t="shared" si="8"/>
        <v>0</v>
      </c>
      <c r="O11" s="57">
        <f t="shared" si="9"/>
        <v>0</v>
      </c>
      <c r="P11" s="57">
        <f t="shared" si="10"/>
        <v>0</v>
      </c>
      <c r="Q11" s="57">
        <f t="shared" si="11"/>
        <v>0</v>
      </c>
      <c r="R11" s="311">
        <f t="shared" si="12"/>
        <v>0</v>
      </c>
      <c r="S11" s="57">
        <f t="shared" si="13"/>
        <v>0</v>
      </c>
      <c r="T11" s="57">
        <f t="shared" si="14"/>
        <v>0</v>
      </c>
      <c r="U11" s="57">
        <f t="shared" si="15"/>
        <v>0</v>
      </c>
      <c r="V11" s="57">
        <f t="shared" si="16"/>
        <v>0</v>
      </c>
      <c r="W11" s="57">
        <f t="shared" ref="W11:X11" si="30">S11/12</f>
        <v>0</v>
      </c>
      <c r="X11" s="57">
        <f t="shared" si="30"/>
        <v>0</v>
      </c>
      <c r="Y11" s="57">
        <f t="shared" si="18"/>
        <v>0</v>
      </c>
      <c r="Z11" s="57">
        <f t="shared" si="19"/>
        <v>0</v>
      </c>
      <c r="AA11" s="57">
        <f t="shared" si="20"/>
        <v>0</v>
      </c>
      <c r="AB11" s="57">
        <f t="shared" si="21"/>
        <v>0</v>
      </c>
      <c r="AC11" s="57">
        <f t="shared" si="22"/>
        <v>0</v>
      </c>
      <c r="AD11" s="57">
        <f t="shared" si="23"/>
        <v>0</v>
      </c>
      <c r="AE11" s="57">
        <f t="shared" si="24"/>
        <v>0</v>
      </c>
      <c r="AF11" s="57">
        <f t="shared" si="25"/>
        <v>0</v>
      </c>
      <c r="AG11" s="313">
        <f t="shared" si="26"/>
        <v>0</v>
      </c>
      <c r="AH11" s="474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69" t="s">
        <v>330</v>
      </c>
      <c r="C12" s="470"/>
      <c r="D12" s="471">
        <v>0.0</v>
      </c>
      <c r="E12" s="471">
        <v>40.0</v>
      </c>
      <c r="F12" s="472">
        <v>1502.0</v>
      </c>
      <c r="G12" s="57">
        <f t="shared" si="2"/>
        <v>0</v>
      </c>
      <c r="H12" s="57"/>
      <c r="I12" s="58">
        <f t="shared" si="29"/>
        <v>0</v>
      </c>
      <c r="J12" s="307">
        <f t="shared" si="4"/>
        <v>0</v>
      </c>
      <c r="K12" s="57">
        <f t="shared" si="5"/>
        <v>0</v>
      </c>
      <c r="L12" s="473">
        <f t="shared" si="6"/>
        <v>0</v>
      </c>
      <c r="M12" s="57">
        <f t="shared" si="7"/>
        <v>0</v>
      </c>
      <c r="N12" s="310">
        <f t="shared" si="8"/>
        <v>0</v>
      </c>
      <c r="O12" s="57">
        <f t="shared" si="9"/>
        <v>0</v>
      </c>
      <c r="P12" s="57">
        <f t="shared" si="10"/>
        <v>0</v>
      </c>
      <c r="Q12" s="57">
        <f t="shared" si="11"/>
        <v>0</v>
      </c>
      <c r="R12" s="311">
        <f t="shared" si="12"/>
        <v>0</v>
      </c>
      <c r="S12" s="57">
        <f t="shared" si="13"/>
        <v>0</v>
      </c>
      <c r="T12" s="57">
        <f t="shared" si="14"/>
        <v>0</v>
      </c>
      <c r="U12" s="57">
        <f t="shared" si="15"/>
        <v>0</v>
      </c>
      <c r="V12" s="57">
        <f t="shared" si="16"/>
        <v>0</v>
      </c>
      <c r="W12" s="57">
        <f t="shared" ref="W12:X12" si="31">S12/12</f>
        <v>0</v>
      </c>
      <c r="X12" s="57">
        <f t="shared" si="31"/>
        <v>0</v>
      </c>
      <c r="Y12" s="57">
        <f t="shared" si="18"/>
        <v>0</v>
      </c>
      <c r="Z12" s="57">
        <f t="shared" si="19"/>
        <v>0</v>
      </c>
      <c r="AA12" s="57">
        <f t="shared" si="20"/>
        <v>0</v>
      </c>
      <c r="AB12" s="57">
        <f t="shared" si="21"/>
        <v>0</v>
      </c>
      <c r="AC12" s="57">
        <f t="shared" si="22"/>
        <v>0</v>
      </c>
      <c r="AD12" s="57">
        <f t="shared" si="23"/>
        <v>0</v>
      </c>
      <c r="AE12" s="57">
        <f t="shared" si="24"/>
        <v>0</v>
      </c>
      <c r="AF12" s="57">
        <f t="shared" si="25"/>
        <v>0</v>
      </c>
      <c r="AG12" s="313">
        <f t="shared" si="26"/>
        <v>0</v>
      </c>
      <c r="AH12" s="474">
        <f t="shared" si="27"/>
        <v>0</v>
      </c>
      <c r="AI12" s="2"/>
      <c r="AJ12" s="2"/>
      <c r="AK12" s="2"/>
      <c r="AL12" s="2"/>
      <c r="AM12" s="2"/>
      <c r="AN12" s="2"/>
    </row>
    <row r="13" ht="14.25" customHeight="1">
      <c r="A13" s="40"/>
      <c r="B13" s="469" t="s">
        <v>331</v>
      </c>
      <c r="C13" s="470"/>
      <c r="D13" s="471">
        <v>1.0</v>
      </c>
      <c r="E13" s="471">
        <v>40.0</v>
      </c>
      <c r="F13" s="472">
        <v>3700.0</v>
      </c>
      <c r="G13" s="57">
        <f t="shared" si="2"/>
        <v>3700</v>
      </c>
      <c r="H13" s="57"/>
      <c r="I13" s="58">
        <f t="shared" si="29"/>
        <v>220</v>
      </c>
      <c r="J13" s="307">
        <f t="shared" si="4"/>
        <v>3920</v>
      </c>
      <c r="K13" s="57">
        <f t="shared" si="5"/>
        <v>150</v>
      </c>
      <c r="L13" s="473">
        <f t="shared" si="6"/>
        <v>165.2</v>
      </c>
      <c r="M13" s="57">
        <f t="shared" si="7"/>
        <v>440</v>
      </c>
      <c r="N13" s="310">
        <f t="shared" si="8"/>
        <v>755.2</v>
      </c>
      <c r="O13" s="57">
        <f t="shared" si="9"/>
        <v>39.2</v>
      </c>
      <c r="P13" s="57">
        <f t="shared" si="10"/>
        <v>313.6</v>
      </c>
      <c r="Q13" s="57">
        <f t="shared" si="11"/>
        <v>1089.76</v>
      </c>
      <c r="R13" s="311">
        <f t="shared" si="12"/>
        <v>1442.56</v>
      </c>
      <c r="S13" s="57">
        <f t="shared" si="13"/>
        <v>326.6666667</v>
      </c>
      <c r="T13" s="57">
        <f t="shared" si="14"/>
        <v>108.878</v>
      </c>
      <c r="U13" s="57">
        <f t="shared" si="15"/>
        <v>34.84357333</v>
      </c>
      <c r="V13" s="57">
        <f t="shared" si="16"/>
        <v>4.355446667</v>
      </c>
      <c r="W13" s="57">
        <f t="shared" ref="W13:X13" si="32">S13/12</f>
        <v>27.22222222</v>
      </c>
      <c r="X13" s="57">
        <f t="shared" si="32"/>
        <v>9.073166667</v>
      </c>
      <c r="Y13" s="57">
        <f t="shared" si="18"/>
        <v>326.6666667</v>
      </c>
      <c r="Z13" s="57">
        <f t="shared" si="19"/>
        <v>26.13333333</v>
      </c>
      <c r="AA13" s="57">
        <f t="shared" si="20"/>
        <v>3.266666667</v>
      </c>
      <c r="AB13" s="57">
        <f t="shared" si="21"/>
        <v>326.6666667</v>
      </c>
      <c r="AC13" s="57">
        <f t="shared" si="22"/>
        <v>27.22222222</v>
      </c>
      <c r="AD13" s="57">
        <f t="shared" si="23"/>
        <v>28.31111111</v>
      </c>
      <c r="AE13" s="57">
        <f t="shared" si="24"/>
        <v>149.8307627</v>
      </c>
      <c r="AF13" s="57">
        <f t="shared" si="25"/>
        <v>302.708084</v>
      </c>
      <c r="AG13" s="313">
        <f t="shared" si="26"/>
        <v>1632.882642</v>
      </c>
      <c r="AH13" s="474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69" t="s">
        <v>332</v>
      </c>
      <c r="C14" s="470"/>
      <c r="D14" s="471">
        <v>1.0</v>
      </c>
      <c r="E14" s="471">
        <v>40.0</v>
      </c>
      <c r="F14" s="472">
        <v>3100.0</v>
      </c>
      <c r="G14" s="57">
        <f t="shared" si="2"/>
        <v>3100</v>
      </c>
      <c r="H14" s="57"/>
      <c r="I14" s="58">
        <f t="shared" si="29"/>
        <v>220</v>
      </c>
      <c r="J14" s="307">
        <f t="shared" si="4"/>
        <v>3320</v>
      </c>
      <c r="K14" s="57">
        <f t="shared" si="5"/>
        <v>150</v>
      </c>
      <c r="L14" s="473">
        <f t="shared" si="6"/>
        <v>201.2</v>
      </c>
      <c r="M14" s="57">
        <f t="shared" si="7"/>
        <v>440</v>
      </c>
      <c r="N14" s="310">
        <f t="shared" si="8"/>
        <v>791.2</v>
      </c>
      <c r="O14" s="57">
        <f t="shared" si="9"/>
        <v>33.2</v>
      </c>
      <c r="P14" s="57">
        <f t="shared" si="10"/>
        <v>265.6</v>
      </c>
      <c r="Q14" s="57">
        <f t="shared" si="11"/>
        <v>922.96</v>
      </c>
      <c r="R14" s="311">
        <f t="shared" si="12"/>
        <v>1221.76</v>
      </c>
      <c r="S14" s="57">
        <f t="shared" si="13"/>
        <v>276.6666667</v>
      </c>
      <c r="T14" s="57">
        <f t="shared" si="14"/>
        <v>92.213</v>
      </c>
      <c r="U14" s="57">
        <f t="shared" si="15"/>
        <v>29.51037333</v>
      </c>
      <c r="V14" s="57">
        <f t="shared" si="16"/>
        <v>3.688796667</v>
      </c>
      <c r="W14" s="57">
        <f t="shared" ref="W14:X14" si="33">S14/12</f>
        <v>23.05555556</v>
      </c>
      <c r="X14" s="57">
        <f t="shared" si="33"/>
        <v>7.684416667</v>
      </c>
      <c r="Y14" s="57">
        <f t="shared" si="18"/>
        <v>276.6666667</v>
      </c>
      <c r="Z14" s="57">
        <f t="shared" si="19"/>
        <v>22.13333333</v>
      </c>
      <c r="AA14" s="57">
        <f t="shared" si="20"/>
        <v>2.766666667</v>
      </c>
      <c r="AB14" s="57">
        <f t="shared" si="21"/>
        <v>276.6666667</v>
      </c>
      <c r="AC14" s="57">
        <f t="shared" si="22"/>
        <v>23.05555556</v>
      </c>
      <c r="AD14" s="57">
        <f t="shared" si="23"/>
        <v>23.97777778</v>
      </c>
      <c r="AE14" s="57">
        <f t="shared" si="24"/>
        <v>126.8974827</v>
      </c>
      <c r="AF14" s="57">
        <f t="shared" si="25"/>
        <v>256.375214</v>
      </c>
      <c r="AG14" s="313">
        <f t="shared" si="26"/>
        <v>1382.951626</v>
      </c>
      <c r="AH14" s="474">
        <f t="shared" si="27"/>
        <v>6715.911626</v>
      </c>
      <c r="AI14" s="2"/>
      <c r="AJ14" s="2"/>
      <c r="AK14" s="2"/>
      <c r="AL14" s="2"/>
      <c r="AM14" s="2"/>
      <c r="AN14" s="2"/>
    </row>
    <row r="15" ht="14.25" customHeight="1">
      <c r="A15" s="40"/>
      <c r="B15" s="475" t="s">
        <v>333</v>
      </c>
      <c r="C15" s="476"/>
      <c r="D15" s="477">
        <v>1.0</v>
      </c>
      <c r="E15" s="477">
        <v>40.0</v>
      </c>
      <c r="F15" s="478">
        <v>1100.0</v>
      </c>
      <c r="G15" s="479">
        <f t="shared" si="2"/>
        <v>1100</v>
      </c>
      <c r="H15" s="479"/>
      <c r="I15" s="480">
        <f t="shared" si="29"/>
        <v>220</v>
      </c>
      <c r="J15" s="481">
        <f t="shared" si="4"/>
        <v>1320</v>
      </c>
      <c r="K15" s="479">
        <f t="shared" si="5"/>
        <v>150</v>
      </c>
      <c r="L15" s="482">
        <f t="shared" si="6"/>
        <v>321.2</v>
      </c>
      <c r="M15" s="479">
        <f t="shared" si="7"/>
        <v>440</v>
      </c>
      <c r="N15" s="483">
        <f t="shared" si="8"/>
        <v>911.2</v>
      </c>
      <c r="O15" s="479">
        <f t="shared" si="9"/>
        <v>13.2</v>
      </c>
      <c r="P15" s="479">
        <f t="shared" si="10"/>
        <v>105.6</v>
      </c>
      <c r="Q15" s="479">
        <f t="shared" si="11"/>
        <v>366.96</v>
      </c>
      <c r="R15" s="484">
        <f t="shared" si="12"/>
        <v>485.76</v>
      </c>
      <c r="S15" s="479">
        <f t="shared" si="13"/>
        <v>110</v>
      </c>
      <c r="T15" s="479">
        <f t="shared" si="14"/>
        <v>36.663</v>
      </c>
      <c r="U15" s="479">
        <f t="shared" si="15"/>
        <v>11.73304</v>
      </c>
      <c r="V15" s="479">
        <f t="shared" si="16"/>
        <v>1.46663</v>
      </c>
      <c r="W15" s="479">
        <f t="shared" ref="W15:X15" si="34">S15/12</f>
        <v>9.166666667</v>
      </c>
      <c r="X15" s="479">
        <f t="shared" si="34"/>
        <v>3.05525</v>
      </c>
      <c r="Y15" s="479">
        <f t="shared" si="18"/>
        <v>110</v>
      </c>
      <c r="Z15" s="479">
        <f t="shared" si="19"/>
        <v>8.8</v>
      </c>
      <c r="AA15" s="479">
        <f t="shared" si="20"/>
        <v>1.1</v>
      </c>
      <c r="AB15" s="479">
        <f t="shared" si="21"/>
        <v>110</v>
      </c>
      <c r="AC15" s="479">
        <f t="shared" si="22"/>
        <v>9.166666667</v>
      </c>
      <c r="AD15" s="479">
        <f t="shared" si="23"/>
        <v>9.533333333</v>
      </c>
      <c r="AE15" s="479">
        <f t="shared" si="24"/>
        <v>50.453216</v>
      </c>
      <c r="AF15" s="479">
        <f t="shared" si="25"/>
        <v>101.932314</v>
      </c>
      <c r="AG15" s="485">
        <f t="shared" si="26"/>
        <v>549.8482367</v>
      </c>
      <c r="AH15" s="486">
        <f t="shared" si="27"/>
        <v>3266.808237</v>
      </c>
      <c r="AI15" s="2"/>
      <c r="AJ15" s="2"/>
      <c r="AK15" s="2"/>
      <c r="AL15" s="2"/>
      <c r="AM15" s="2"/>
      <c r="AN15" s="2"/>
    </row>
    <row r="16" ht="14.25" customHeight="1">
      <c r="A16" s="1"/>
      <c r="B16" s="59" t="s">
        <v>66</v>
      </c>
      <c r="C16" s="487"/>
      <c r="D16" s="60">
        <f>SUM(D8:D15)</f>
        <v>5</v>
      </c>
      <c r="E16" s="488"/>
      <c r="F16" s="489">
        <f t="shared" ref="F16:AH16" si="35">SUM(F8:F15)</f>
        <v>21552</v>
      </c>
      <c r="G16" s="489">
        <f t="shared" si="35"/>
        <v>13500</v>
      </c>
      <c r="H16" s="489">
        <f t="shared" si="35"/>
        <v>0</v>
      </c>
      <c r="I16" s="489">
        <f t="shared" si="35"/>
        <v>1320</v>
      </c>
      <c r="J16" s="489">
        <f t="shared" si="35"/>
        <v>14820</v>
      </c>
      <c r="K16" s="490">
        <f t="shared" si="35"/>
        <v>750</v>
      </c>
      <c r="L16" s="490">
        <f t="shared" si="35"/>
        <v>1126</v>
      </c>
      <c r="M16" s="490">
        <f t="shared" si="35"/>
        <v>2200</v>
      </c>
      <c r="N16" s="491">
        <f t="shared" si="35"/>
        <v>4076</v>
      </c>
      <c r="O16" s="490">
        <f t="shared" si="35"/>
        <v>148.2</v>
      </c>
      <c r="P16" s="490">
        <f t="shared" si="35"/>
        <v>1185.6</v>
      </c>
      <c r="Q16" s="490">
        <f t="shared" si="35"/>
        <v>4119.96</v>
      </c>
      <c r="R16" s="492">
        <f t="shared" si="35"/>
        <v>5453.76</v>
      </c>
      <c r="S16" s="493">
        <f t="shared" si="35"/>
        <v>1235</v>
      </c>
      <c r="T16" s="493">
        <f t="shared" si="35"/>
        <v>411.6255</v>
      </c>
      <c r="U16" s="493">
        <f t="shared" si="35"/>
        <v>131.73004</v>
      </c>
      <c r="V16" s="493">
        <f t="shared" si="35"/>
        <v>16.466255</v>
      </c>
      <c r="W16" s="493">
        <f t="shared" si="35"/>
        <v>102.9166667</v>
      </c>
      <c r="X16" s="493">
        <f t="shared" si="35"/>
        <v>34.302125</v>
      </c>
      <c r="Y16" s="493">
        <f t="shared" si="35"/>
        <v>1235</v>
      </c>
      <c r="Z16" s="493">
        <f t="shared" si="35"/>
        <v>98.8</v>
      </c>
      <c r="AA16" s="493">
        <f t="shared" si="35"/>
        <v>12.35</v>
      </c>
      <c r="AB16" s="493">
        <f t="shared" si="35"/>
        <v>1235</v>
      </c>
      <c r="AC16" s="493">
        <f t="shared" si="35"/>
        <v>102.9166667</v>
      </c>
      <c r="AD16" s="493">
        <f t="shared" si="35"/>
        <v>107.0333333</v>
      </c>
      <c r="AE16" s="493">
        <f t="shared" si="35"/>
        <v>566.452016</v>
      </c>
      <c r="AF16" s="493">
        <f t="shared" si="35"/>
        <v>1144.421889</v>
      </c>
      <c r="AG16" s="493">
        <f t="shared" si="35"/>
        <v>6173.296112</v>
      </c>
      <c r="AH16" s="494">
        <f t="shared" si="35"/>
        <v>30523.05611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0.0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6">G28*D28</f>
        <v>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7">F29*5</f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7"/>
        <v>6500</v>
      </c>
      <c r="H30" s="383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13000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" t="s">
        <v>346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9"/>
      <c r="C5" s="389" t="s">
        <v>1</v>
      </c>
      <c r="D5" s="390"/>
      <c r="E5" s="390"/>
      <c r="F5" s="390"/>
      <c r="G5" s="390"/>
      <c r="H5" s="390"/>
      <c r="I5" s="390"/>
      <c r="J5" s="391"/>
      <c r="K5" s="392" t="s">
        <v>2</v>
      </c>
      <c r="L5" s="393"/>
      <c r="M5" s="393"/>
      <c r="N5" s="394"/>
      <c r="O5" s="395" t="s">
        <v>3</v>
      </c>
      <c r="P5" s="396"/>
      <c r="Q5" s="396"/>
      <c r="R5" s="397"/>
      <c r="S5" s="398" t="s">
        <v>4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400"/>
      <c r="AH5" s="1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38" t="s">
        <v>326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458"/>
      <c r="D8" s="459">
        <v>0.0</v>
      </c>
      <c r="E8" s="459">
        <v>40.0</v>
      </c>
      <c r="F8" s="460">
        <v>1550.0</v>
      </c>
      <c r="G8" s="461">
        <f t="shared" ref="G8:G15" si="2">F8*D8</f>
        <v>0</v>
      </c>
      <c r="H8" s="461"/>
      <c r="I8" s="462">
        <f t="shared" ref="I8:I9" si="3">440*D8</f>
        <v>0</v>
      </c>
      <c r="J8" s="463">
        <f t="shared" ref="J8:J15" si="4">G8+H8+I8</f>
        <v>0</v>
      </c>
      <c r="K8" s="461">
        <f t="shared" ref="K8:K15" si="5">150*D8</f>
        <v>0</v>
      </c>
      <c r="L8" s="464">
        <f t="shared" ref="L8:L15" si="6">IF((8.8*2*22*D8)&gt;(G8*6%),((8.8*2*22*D8)-(G8*6%)),0)</f>
        <v>0</v>
      </c>
      <c r="M8" s="461">
        <f t="shared" ref="M8:M15" si="7">20*22*D8</f>
        <v>0</v>
      </c>
      <c r="N8" s="465">
        <f t="shared" ref="N8:N15" si="8">K8+L8+M8</f>
        <v>0</v>
      </c>
      <c r="O8" s="461">
        <f t="shared" ref="O8:O15" si="9">J8*1%</f>
        <v>0</v>
      </c>
      <c r="P8" s="461">
        <f t="shared" ref="P8:P15" si="10">J8*8%</f>
        <v>0</v>
      </c>
      <c r="Q8" s="461">
        <f t="shared" ref="Q8:Q15" si="11">J8*27.8%</f>
        <v>0</v>
      </c>
      <c r="R8" s="466">
        <f t="shared" ref="R8:R15" si="12">O8+P8+Q8</f>
        <v>0</v>
      </c>
      <c r="S8" s="461">
        <f t="shared" ref="S8:S15" si="13">J8/12</f>
        <v>0</v>
      </c>
      <c r="T8" s="461">
        <f t="shared" ref="T8:T15" si="14">S8*33.33%</f>
        <v>0</v>
      </c>
      <c r="U8" s="461">
        <f t="shared" ref="U8:U15" si="15">(S8+T8)*8%</f>
        <v>0</v>
      </c>
      <c r="V8" s="461">
        <f t="shared" ref="V8:V15" si="16">(S8+T8)*1%</f>
        <v>0</v>
      </c>
      <c r="W8" s="461">
        <f t="shared" ref="W8:X8" si="1">S8/12</f>
        <v>0</v>
      </c>
      <c r="X8" s="461">
        <f t="shared" si="1"/>
        <v>0</v>
      </c>
      <c r="Y8" s="461">
        <f t="shared" ref="Y8:Y15" si="18">J8/12</f>
        <v>0</v>
      </c>
      <c r="Z8" s="461">
        <f t="shared" ref="Z8:Z15" si="19">Y8*8%</f>
        <v>0</v>
      </c>
      <c r="AA8" s="461">
        <f t="shared" ref="AA8:AA15" si="20">Y8*1%</f>
        <v>0</v>
      </c>
      <c r="AB8" s="461">
        <f t="shared" ref="AB8:AB15" si="21">(J8/12)</f>
        <v>0</v>
      </c>
      <c r="AC8" s="461">
        <f t="shared" ref="AC8:AC15" si="22">AB8/12</f>
        <v>0</v>
      </c>
      <c r="AD8" s="461">
        <f t="shared" ref="AD8:AD15" si="23">(AB8+AC8)*8%</f>
        <v>0</v>
      </c>
      <c r="AE8" s="461">
        <f t="shared" ref="AE8:AE15" si="24">(J8+S8+T8+Y8)*8%*40%</f>
        <v>0</v>
      </c>
      <c r="AF8" s="461">
        <f t="shared" ref="AF8:AF15" si="25">(S8+T8+Y8+AB8)*27.8%</f>
        <v>0</v>
      </c>
      <c r="AG8" s="467">
        <f t="shared" ref="AG8:AG15" si="26">S8+T8+U8+Y8+Z8+AB8+AE8+AA8+AC8+AF8</f>
        <v>0</v>
      </c>
      <c r="AH8" s="46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470"/>
      <c r="D9" s="471">
        <v>2.0</v>
      </c>
      <c r="E9" s="471">
        <v>40.0</v>
      </c>
      <c r="F9" s="472">
        <v>3500.0</v>
      </c>
      <c r="G9" s="57">
        <f t="shared" si="2"/>
        <v>7000</v>
      </c>
      <c r="H9" s="57"/>
      <c r="I9" s="58">
        <f t="shared" si="3"/>
        <v>880</v>
      </c>
      <c r="J9" s="307">
        <f t="shared" si="4"/>
        <v>7880</v>
      </c>
      <c r="K9" s="57">
        <f t="shared" si="5"/>
        <v>300</v>
      </c>
      <c r="L9" s="473">
        <f t="shared" si="6"/>
        <v>354.4</v>
      </c>
      <c r="M9" s="57">
        <f t="shared" si="7"/>
        <v>880</v>
      </c>
      <c r="N9" s="310">
        <f t="shared" si="8"/>
        <v>1534.4</v>
      </c>
      <c r="O9" s="57">
        <f t="shared" si="9"/>
        <v>78.8</v>
      </c>
      <c r="P9" s="57">
        <f t="shared" si="10"/>
        <v>630.4</v>
      </c>
      <c r="Q9" s="57">
        <f t="shared" si="11"/>
        <v>2190.64</v>
      </c>
      <c r="R9" s="311">
        <f t="shared" si="12"/>
        <v>2899.84</v>
      </c>
      <c r="S9" s="57">
        <f t="shared" si="13"/>
        <v>656.6666667</v>
      </c>
      <c r="T9" s="57">
        <f t="shared" si="14"/>
        <v>218.867</v>
      </c>
      <c r="U9" s="57">
        <f t="shared" si="15"/>
        <v>70.04269333</v>
      </c>
      <c r="V9" s="57">
        <f t="shared" si="16"/>
        <v>8.755336667</v>
      </c>
      <c r="W9" s="57">
        <f t="shared" ref="W9:X9" si="17">S9/12</f>
        <v>54.72222222</v>
      </c>
      <c r="X9" s="57">
        <f t="shared" si="17"/>
        <v>18.23891667</v>
      </c>
      <c r="Y9" s="57">
        <f t="shared" si="18"/>
        <v>656.6666667</v>
      </c>
      <c r="Z9" s="57">
        <f t="shared" si="19"/>
        <v>52.53333333</v>
      </c>
      <c r="AA9" s="57">
        <f t="shared" si="20"/>
        <v>6.566666667</v>
      </c>
      <c r="AB9" s="57">
        <f t="shared" si="21"/>
        <v>656.6666667</v>
      </c>
      <c r="AC9" s="57">
        <f t="shared" si="22"/>
        <v>54.72222222</v>
      </c>
      <c r="AD9" s="57">
        <f t="shared" si="23"/>
        <v>56.91111111</v>
      </c>
      <c r="AE9" s="57">
        <f t="shared" si="24"/>
        <v>301.1904107</v>
      </c>
      <c r="AF9" s="57">
        <f t="shared" si="25"/>
        <v>608.505026</v>
      </c>
      <c r="AG9" s="313">
        <f t="shared" si="26"/>
        <v>3282.427352</v>
      </c>
      <c r="AH9" s="474">
        <f t="shared" si="27"/>
        <v>15596.66735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470"/>
      <c r="D10" s="471">
        <v>2.0</v>
      </c>
      <c r="E10" s="471">
        <v>40.0</v>
      </c>
      <c r="F10" s="472">
        <v>2100.0</v>
      </c>
      <c r="G10" s="57">
        <f t="shared" si="2"/>
        <v>4200</v>
      </c>
      <c r="H10" s="57"/>
      <c r="I10" s="58">
        <f t="shared" ref="I10:I15" si="29">220*D10</f>
        <v>440</v>
      </c>
      <c r="J10" s="307">
        <f t="shared" si="4"/>
        <v>4640</v>
      </c>
      <c r="K10" s="57">
        <f t="shared" si="5"/>
        <v>300</v>
      </c>
      <c r="L10" s="473">
        <f t="shared" si="6"/>
        <v>522.4</v>
      </c>
      <c r="M10" s="57">
        <f t="shared" si="7"/>
        <v>880</v>
      </c>
      <c r="N10" s="310">
        <f t="shared" si="8"/>
        <v>1702.4</v>
      </c>
      <c r="O10" s="57">
        <f t="shared" si="9"/>
        <v>46.4</v>
      </c>
      <c r="P10" s="57">
        <f t="shared" si="10"/>
        <v>371.2</v>
      </c>
      <c r="Q10" s="57">
        <f t="shared" si="11"/>
        <v>1289.92</v>
      </c>
      <c r="R10" s="311">
        <f t="shared" si="12"/>
        <v>1707.52</v>
      </c>
      <c r="S10" s="57">
        <f t="shared" si="13"/>
        <v>386.6666667</v>
      </c>
      <c r="T10" s="57">
        <f t="shared" si="14"/>
        <v>128.876</v>
      </c>
      <c r="U10" s="57">
        <f t="shared" si="15"/>
        <v>41.24341333</v>
      </c>
      <c r="V10" s="57">
        <f t="shared" si="16"/>
        <v>5.155426667</v>
      </c>
      <c r="W10" s="57">
        <f t="shared" ref="W10:X10" si="28">S10/12</f>
        <v>32.22222222</v>
      </c>
      <c r="X10" s="57">
        <f t="shared" si="28"/>
        <v>10.73966667</v>
      </c>
      <c r="Y10" s="57">
        <f t="shared" si="18"/>
        <v>386.6666667</v>
      </c>
      <c r="Z10" s="57">
        <f t="shared" si="19"/>
        <v>30.93333333</v>
      </c>
      <c r="AA10" s="57">
        <f t="shared" si="20"/>
        <v>3.866666667</v>
      </c>
      <c r="AB10" s="57">
        <f t="shared" si="21"/>
        <v>386.6666667</v>
      </c>
      <c r="AC10" s="57">
        <f t="shared" si="22"/>
        <v>32.22222222</v>
      </c>
      <c r="AD10" s="57">
        <f t="shared" si="23"/>
        <v>33.51111111</v>
      </c>
      <c r="AE10" s="57">
        <f t="shared" si="24"/>
        <v>177.3506987</v>
      </c>
      <c r="AF10" s="57">
        <f t="shared" si="25"/>
        <v>358.307528</v>
      </c>
      <c r="AG10" s="313">
        <f t="shared" si="26"/>
        <v>1932.799862</v>
      </c>
      <c r="AH10" s="474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329</v>
      </c>
      <c r="C11" s="470"/>
      <c r="D11" s="471">
        <v>0.0</v>
      </c>
      <c r="E11" s="471">
        <v>40.0</v>
      </c>
      <c r="F11" s="472">
        <v>5000.0</v>
      </c>
      <c r="G11" s="57">
        <f t="shared" si="2"/>
        <v>0</v>
      </c>
      <c r="H11" s="57"/>
      <c r="I11" s="58">
        <f t="shared" si="29"/>
        <v>0</v>
      </c>
      <c r="J11" s="307">
        <f t="shared" si="4"/>
        <v>0</v>
      </c>
      <c r="K11" s="57">
        <f t="shared" si="5"/>
        <v>0</v>
      </c>
      <c r="L11" s="473">
        <f t="shared" si="6"/>
        <v>0</v>
      </c>
      <c r="M11" s="57">
        <f t="shared" si="7"/>
        <v>0</v>
      </c>
      <c r="N11" s="310">
        <f t="shared" si="8"/>
        <v>0</v>
      </c>
      <c r="O11" s="57">
        <f t="shared" si="9"/>
        <v>0</v>
      </c>
      <c r="P11" s="57">
        <f t="shared" si="10"/>
        <v>0</v>
      </c>
      <c r="Q11" s="57">
        <f t="shared" si="11"/>
        <v>0</v>
      </c>
      <c r="R11" s="311">
        <f t="shared" si="12"/>
        <v>0</v>
      </c>
      <c r="S11" s="57">
        <f t="shared" si="13"/>
        <v>0</v>
      </c>
      <c r="T11" s="57">
        <f t="shared" si="14"/>
        <v>0</v>
      </c>
      <c r="U11" s="57">
        <f t="shared" si="15"/>
        <v>0</v>
      </c>
      <c r="V11" s="57">
        <f t="shared" si="16"/>
        <v>0</v>
      </c>
      <c r="W11" s="57">
        <f t="shared" ref="W11:X11" si="30">S11/12</f>
        <v>0</v>
      </c>
      <c r="X11" s="57">
        <f t="shared" si="30"/>
        <v>0</v>
      </c>
      <c r="Y11" s="57">
        <f t="shared" si="18"/>
        <v>0</v>
      </c>
      <c r="Z11" s="57">
        <f t="shared" si="19"/>
        <v>0</v>
      </c>
      <c r="AA11" s="57">
        <f t="shared" si="20"/>
        <v>0</v>
      </c>
      <c r="AB11" s="57">
        <f t="shared" si="21"/>
        <v>0</v>
      </c>
      <c r="AC11" s="57">
        <f t="shared" si="22"/>
        <v>0</v>
      </c>
      <c r="AD11" s="57">
        <f t="shared" si="23"/>
        <v>0</v>
      </c>
      <c r="AE11" s="57">
        <f t="shared" si="24"/>
        <v>0</v>
      </c>
      <c r="AF11" s="57">
        <f t="shared" si="25"/>
        <v>0</v>
      </c>
      <c r="AG11" s="313">
        <f t="shared" si="26"/>
        <v>0</v>
      </c>
      <c r="AH11" s="474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69" t="s">
        <v>330</v>
      </c>
      <c r="C12" s="470"/>
      <c r="D12" s="471">
        <v>1.0</v>
      </c>
      <c r="E12" s="471">
        <v>40.0</v>
      </c>
      <c r="F12" s="472">
        <v>1502.0</v>
      </c>
      <c r="G12" s="57">
        <f t="shared" si="2"/>
        <v>1502</v>
      </c>
      <c r="H12" s="57"/>
      <c r="I12" s="58">
        <f t="shared" si="29"/>
        <v>220</v>
      </c>
      <c r="J12" s="307">
        <f t="shared" si="4"/>
        <v>1722</v>
      </c>
      <c r="K12" s="57">
        <f t="shared" si="5"/>
        <v>150</v>
      </c>
      <c r="L12" s="473">
        <f t="shared" si="6"/>
        <v>297.08</v>
      </c>
      <c r="M12" s="57">
        <f t="shared" si="7"/>
        <v>440</v>
      </c>
      <c r="N12" s="310">
        <f t="shared" si="8"/>
        <v>887.08</v>
      </c>
      <c r="O12" s="57">
        <f t="shared" si="9"/>
        <v>17.22</v>
      </c>
      <c r="P12" s="57">
        <f t="shared" si="10"/>
        <v>137.76</v>
      </c>
      <c r="Q12" s="57">
        <f t="shared" si="11"/>
        <v>478.716</v>
      </c>
      <c r="R12" s="311">
        <f t="shared" si="12"/>
        <v>633.696</v>
      </c>
      <c r="S12" s="57">
        <f t="shared" si="13"/>
        <v>143.5</v>
      </c>
      <c r="T12" s="57">
        <f t="shared" si="14"/>
        <v>47.82855</v>
      </c>
      <c r="U12" s="57">
        <f t="shared" si="15"/>
        <v>15.306284</v>
      </c>
      <c r="V12" s="57">
        <f t="shared" si="16"/>
        <v>1.9132855</v>
      </c>
      <c r="W12" s="57">
        <f t="shared" ref="W12:X12" si="31">S12/12</f>
        <v>11.95833333</v>
      </c>
      <c r="X12" s="57">
        <f t="shared" si="31"/>
        <v>3.9857125</v>
      </c>
      <c r="Y12" s="57">
        <f t="shared" si="18"/>
        <v>143.5</v>
      </c>
      <c r="Z12" s="57">
        <f t="shared" si="19"/>
        <v>11.48</v>
      </c>
      <c r="AA12" s="57">
        <f t="shared" si="20"/>
        <v>1.435</v>
      </c>
      <c r="AB12" s="57">
        <f t="shared" si="21"/>
        <v>143.5</v>
      </c>
      <c r="AC12" s="57">
        <f t="shared" si="22"/>
        <v>11.95833333</v>
      </c>
      <c r="AD12" s="57">
        <f t="shared" si="23"/>
        <v>12.43666667</v>
      </c>
      <c r="AE12" s="57">
        <f t="shared" si="24"/>
        <v>65.8185136</v>
      </c>
      <c r="AF12" s="57">
        <f t="shared" si="25"/>
        <v>132.9753369</v>
      </c>
      <c r="AG12" s="313">
        <f t="shared" si="26"/>
        <v>717.3020178</v>
      </c>
      <c r="AH12" s="474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69" t="s">
        <v>331</v>
      </c>
      <c r="C13" s="470"/>
      <c r="D13" s="471">
        <v>1.0</v>
      </c>
      <c r="E13" s="471">
        <v>40.0</v>
      </c>
      <c r="F13" s="472">
        <v>3700.0</v>
      </c>
      <c r="G13" s="57">
        <f t="shared" si="2"/>
        <v>3700</v>
      </c>
      <c r="H13" s="57"/>
      <c r="I13" s="58">
        <f t="shared" si="29"/>
        <v>220</v>
      </c>
      <c r="J13" s="307">
        <f t="shared" si="4"/>
        <v>3920</v>
      </c>
      <c r="K13" s="57">
        <f t="shared" si="5"/>
        <v>150</v>
      </c>
      <c r="L13" s="473">
        <f t="shared" si="6"/>
        <v>165.2</v>
      </c>
      <c r="M13" s="57">
        <f t="shared" si="7"/>
        <v>440</v>
      </c>
      <c r="N13" s="310">
        <f t="shared" si="8"/>
        <v>755.2</v>
      </c>
      <c r="O13" s="57">
        <f t="shared" si="9"/>
        <v>39.2</v>
      </c>
      <c r="P13" s="57">
        <f t="shared" si="10"/>
        <v>313.6</v>
      </c>
      <c r="Q13" s="57">
        <f t="shared" si="11"/>
        <v>1089.76</v>
      </c>
      <c r="R13" s="311">
        <f t="shared" si="12"/>
        <v>1442.56</v>
      </c>
      <c r="S13" s="57">
        <f t="shared" si="13"/>
        <v>326.6666667</v>
      </c>
      <c r="T13" s="57">
        <f t="shared" si="14"/>
        <v>108.878</v>
      </c>
      <c r="U13" s="57">
        <f t="shared" si="15"/>
        <v>34.84357333</v>
      </c>
      <c r="V13" s="57">
        <f t="shared" si="16"/>
        <v>4.355446667</v>
      </c>
      <c r="W13" s="57">
        <f t="shared" ref="W13:X13" si="32">S13/12</f>
        <v>27.22222222</v>
      </c>
      <c r="X13" s="57">
        <f t="shared" si="32"/>
        <v>9.073166667</v>
      </c>
      <c r="Y13" s="57">
        <f t="shared" si="18"/>
        <v>326.6666667</v>
      </c>
      <c r="Z13" s="57">
        <f t="shared" si="19"/>
        <v>26.13333333</v>
      </c>
      <c r="AA13" s="57">
        <f t="shared" si="20"/>
        <v>3.266666667</v>
      </c>
      <c r="AB13" s="57">
        <f t="shared" si="21"/>
        <v>326.6666667</v>
      </c>
      <c r="AC13" s="57">
        <f t="shared" si="22"/>
        <v>27.22222222</v>
      </c>
      <c r="AD13" s="57">
        <f t="shared" si="23"/>
        <v>28.31111111</v>
      </c>
      <c r="AE13" s="57">
        <f t="shared" si="24"/>
        <v>149.8307627</v>
      </c>
      <c r="AF13" s="57">
        <f t="shared" si="25"/>
        <v>302.708084</v>
      </c>
      <c r="AG13" s="313">
        <f t="shared" si="26"/>
        <v>1632.882642</v>
      </c>
      <c r="AH13" s="474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69" t="s">
        <v>332</v>
      </c>
      <c r="C14" s="470"/>
      <c r="D14" s="471">
        <v>1.0</v>
      </c>
      <c r="E14" s="471">
        <v>40.0</v>
      </c>
      <c r="F14" s="472">
        <v>3100.0</v>
      </c>
      <c r="G14" s="57">
        <f t="shared" si="2"/>
        <v>3100</v>
      </c>
      <c r="H14" s="57"/>
      <c r="I14" s="58">
        <f t="shared" si="29"/>
        <v>220</v>
      </c>
      <c r="J14" s="307">
        <f t="shared" si="4"/>
        <v>3320</v>
      </c>
      <c r="K14" s="57">
        <f t="shared" si="5"/>
        <v>150</v>
      </c>
      <c r="L14" s="473">
        <f t="shared" si="6"/>
        <v>201.2</v>
      </c>
      <c r="M14" s="57">
        <f t="shared" si="7"/>
        <v>440</v>
      </c>
      <c r="N14" s="310">
        <f t="shared" si="8"/>
        <v>791.2</v>
      </c>
      <c r="O14" s="57">
        <f t="shared" si="9"/>
        <v>33.2</v>
      </c>
      <c r="P14" s="57">
        <f t="shared" si="10"/>
        <v>265.6</v>
      </c>
      <c r="Q14" s="57">
        <f t="shared" si="11"/>
        <v>922.96</v>
      </c>
      <c r="R14" s="311">
        <f t="shared" si="12"/>
        <v>1221.76</v>
      </c>
      <c r="S14" s="57">
        <f t="shared" si="13"/>
        <v>276.6666667</v>
      </c>
      <c r="T14" s="57">
        <f t="shared" si="14"/>
        <v>92.213</v>
      </c>
      <c r="U14" s="57">
        <f t="shared" si="15"/>
        <v>29.51037333</v>
      </c>
      <c r="V14" s="57">
        <f t="shared" si="16"/>
        <v>3.688796667</v>
      </c>
      <c r="W14" s="57">
        <f t="shared" ref="W14:X14" si="33">S14/12</f>
        <v>23.05555556</v>
      </c>
      <c r="X14" s="57">
        <f t="shared" si="33"/>
        <v>7.684416667</v>
      </c>
      <c r="Y14" s="57">
        <f t="shared" si="18"/>
        <v>276.6666667</v>
      </c>
      <c r="Z14" s="57">
        <f t="shared" si="19"/>
        <v>22.13333333</v>
      </c>
      <c r="AA14" s="57">
        <f t="shared" si="20"/>
        <v>2.766666667</v>
      </c>
      <c r="AB14" s="57">
        <f t="shared" si="21"/>
        <v>276.6666667</v>
      </c>
      <c r="AC14" s="57">
        <f t="shared" si="22"/>
        <v>23.05555556</v>
      </c>
      <c r="AD14" s="57">
        <f t="shared" si="23"/>
        <v>23.97777778</v>
      </c>
      <c r="AE14" s="57">
        <f t="shared" si="24"/>
        <v>126.8974827</v>
      </c>
      <c r="AF14" s="57">
        <f t="shared" si="25"/>
        <v>256.375214</v>
      </c>
      <c r="AG14" s="313">
        <f t="shared" si="26"/>
        <v>1382.951626</v>
      </c>
      <c r="AH14" s="474">
        <f t="shared" si="27"/>
        <v>6715.911626</v>
      </c>
      <c r="AI14" s="2"/>
      <c r="AJ14" s="2"/>
      <c r="AK14" s="2"/>
      <c r="AL14" s="2"/>
      <c r="AM14" s="2"/>
      <c r="AN14" s="2"/>
    </row>
    <row r="15" ht="14.25" customHeight="1">
      <c r="A15" s="40"/>
      <c r="B15" s="475" t="s">
        <v>333</v>
      </c>
      <c r="C15" s="476"/>
      <c r="D15" s="477">
        <v>0.0</v>
      </c>
      <c r="E15" s="477">
        <v>40.0</v>
      </c>
      <c r="F15" s="478">
        <v>1100.0</v>
      </c>
      <c r="G15" s="479">
        <f t="shared" si="2"/>
        <v>0</v>
      </c>
      <c r="H15" s="479"/>
      <c r="I15" s="480">
        <f t="shared" si="29"/>
        <v>0</v>
      </c>
      <c r="J15" s="481">
        <f t="shared" si="4"/>
        <v>0</v>
      </c>
      <c r="K15" s="479">
        <f t="shared" si="5"/>
        <v>0</v>
      </c>
      <c r="L15" s="482">
        <f t="shared" si="6"/>
        <v>0</v>
      </c>
      <c r="M15" s="479">
        <f t="shared" si="7"/>
        <v>0</v>
      </c>
      <c r="N15" s="483">
        <f t="shared" si="8"/>
        <v>0</v>
      </c>
      <c r="O15" s="479">
        <f t="shared" si="9"/>
        <v>0</v>
      </c>
      <c r="P15" s="479">
        <f t="shared" si="10"/>
        <v>0</v>
      </c>
      <c r="Q15" s="479">
        <f t="shared" si="11"/>
        <v>0</v>
      </c>
      <c r="R15" s="484">
        <f t="shared" si="12"/>
        <v>0</v>
      </c>
      <c r="S15" s="479">
        <f t="shared" si="13"/>
        <v>0</v>
      </c>
      <c r="T15" s="479">
        <f t="shared" si="14"/>
        <v>0</v>
      </c>
      <c r="U15" s="479">
        <f t="shared" si="15"/>
        <v>0</v>
      </c>
      <c r="V15" s="479">
        <f t="shared" si="16"/>
        <v>0</v>
      </c>
      <c r="W15" s="479">
        <f t="shared" ref="W15:X15" si="34">S15/12</f>
        <v>0</v>
      </c>
      <c r="X15" s="479">
        <f t="shared" si="34"/>
        <v>0</v>
      </c>
      <c r="Y15" s="479">
        <f t="shared" si="18"/>
        <v>0</v>
      </c>
      <c r="Z15" s="479">
        <f t="shared" si="19"/>
        <v>0</v>
      </c>
      <c r="AA15" s="479">
        <f t="shared" si="20"/>
        <v>0</v>
      </c>
      <c r="AB15" s="479">
        <f t="shared" si="21"/>
        <v>0</v>
      </c>
      <c r="AC15" s="479">
        <f t="shared" si="22"/>
        <v>0</v>
      </c>
      <c r="AD15" s="479">
        <f t="shared" si="23"/>
        <v>0</v>
      </c>
      <c r="AE15" s="479">
        <f t="shared" si="24"/>
        <v>0</v>
      </c>
      <c r="AF15" s="479">
        <f t="shared" si="25"/>
        <v>0</v>
      </c>
      <c r="AG15" s="485">
        <f t="shared" si="26"/>
        <v>0</v>
      </c>
      <c r="AH15" s="486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59" t="s">
        <v>66</v>
      </c>
      <c r="C16" s="487">
        <f t="shared" ref="C16:D16" si="35">SUM(C8:C15)</f>
        <v>0</v>
      </c>
      <c r="D16" s="60">
        <f t="shared" si="35"/>
        <v>7</v>
      </c>
      <c r="E16" s="488"/>
      <c r="F16" s="489">
        <f t="shared" ref="F16:AH16" si="36">SUM(F8:F15)</f>
        <v>21552</v>
      </c>
      <c r="G16" s="489">
        <f t="shared" si="36"/>
        <v>19502</v>
      </c>
      <c r="H16" s="489">
        <f t="shared" si="36"/>
        <v>0</v>
      </c>
      <c r="I16" s="489">
        <f t="shared" si="36"/>
        <v>1980</v>
      </c>
      <c r="J16" s="489">
        <f t="shared" si="36"/>
        <v>21482</v>
      </c>
      <c r="K16" s="490">
        <f t="shared" si="36"/>
        <v>1050</v>
      </c>
      <c r="L16" s="490">
        <f t="shared" si="36"/>
        <v>1540.28</v>
      </c>
      <c r="M16" s="490">
        <f t="shared" si="36"/>
        <v>3080</v>
      </c>
      <c r="N16" s="491">
        <f t="shared" si="36"/>
        <v>5670.28</v>
      </c>
      <c r="O16" s="490">
        <f t="shared" si="36"/>
        <v>214.82</v>
      </c>
      <c r="P16" s="490">
        <f t="shared" si="36"/>
        <v>1718.56</v>
      </c>
      <c r="Q16" s="490">
        <f t="shared" si="36"/>
        <v>5971.996</v>
      </c>
      <c r="R16" s="492">
        <f t="shared" si="36"/>
        <v>7905.376</v>
      </c>
      <c r="S16" s="493">
        <f t="shared" si="36"/>
        <v>1790.166667</v>
      </c>
      <c r="T16" s="493">
        <f t="shared" si="36"/>
        <v>596.66255</v>
      </c>
      <c r="U16" s="493">
        <f t="shared" si="36"/>
        <v>190.9463373</v>
      </c>
      <c r="V16" s="493">
        <f t="shared" si="36"/>
        <v>23.86829217</v>
      </c>
      <c r="W16" s="493">
        <f t="shared" si="36"/>
        <v>149.1805556</v>
      </c>
      <c r="X16" s="493">
        <f t="shared" si="36"/>
        <v>49.72187917</v>
      </c>
      <c r="Y16" s="493">
        <f t="shared" si="36"/>
        <v>1790.166667</v>
      </c>
      <c r="Z16" s="493">
        <f t="shared" si="36"/>
        <v>143.2133333</v>
      </c>
      <c r="AA16" s="493">
        <f t="shared" si="36"/>
        <v>17.90166667</v>
      </c>
      <c r="AB16" s="493">
        <f t="shared" si="36"/>
        <v>1790.166667</v>
      </c>
      <c r="AC16" s="493">
        <f t="shared" si="36"/>
        <v>149.1805556</v>
      </c>
      <c r="AD16" s="493">
        <f t="shared" si="36"/>
        <v>155.1477778</v>
      </c>
      <c r="AE16" s="493">
        <f t="shared" si="36"/>
        <v>821.0878683</v>
      </c>
      <c r="AF16" s="493">
        <f t="shared" si="36"/>
        <v>1658.871189</v>
      </c>
      <c r="AG16" s="493">
        <f t="shared" si="36"/>
        <v>8948.3635</v>
      </c>
      <c r="AH16" s="494">
        <f t="shared" si="36"/>
        <v>44006.0195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1.0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7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8">F29*5</f>
        <v>6500</v>
      </c>
      <c r="H29" s="383">
        <f t="shared" si="37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8"/>
        <v>6500</v>
      </c>
      <c r="H30" s="383">
        <f t="shared" si="37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" t="s">
        <v>347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9"/>
      <c r="C5" s="389" t="s">
        <v>1</v>
      </c>
      <c r="D5" s="390"/>
      <c r="E5" s="390"/>
      <c r="F5" s="390"/>
      <c r="G5" s="390"/>
      <c r="H5" s="390"/>
      <c r="I5" s="390"/>
      <c r="J5" s="391"/>
      <c r="K5" s="392" t="s">
        <v>2</v>
      </c>
      <c r="L5" s="393"/>
      <c r="M5" s="393"/>
      <c r="N5" s="394"/>
      <c r="O5" s="395" t="s">
        <v>3</v>
      </c>
      <c r="P5" s="396"/>
      <c r="Q5" s="396"/>
      <c r="R5" s="397"/>
      <c r="S5" s="398" t="s">
        <v>4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400"/>
      <c r="AH5" s="1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38" t="s">
        <v>326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458"/>
      <c r="D8" s="459">
        <v>0.0</v>
      </c>
      <c r="E8" s="459">
        <v>40.0</v>
      </c>
      <c r="F8" s="460">
        <v>1550.0</v>
      </c>
      <c r="G8" s="461">
        <f t="shared" ref="G8:G15" si="2">F8*D8</f>
        <v>0</v>
      </c>
      <c r="H8" s="461"/>
      <c r="I8" s="462">
        <f t="shared" ref="I8:I9" si="3">440*D8</f>
        <v>0</v>
      </c>
      <c r="J8" s="463">
        <f t="shared" ref="J8:J15" si="4">G8+H8+I8</f>
        <v>0</v>
      </c>
      <c r="K8" s="461">
        <f t="shared" ref="K8:K15" si="5">150*D8</f>
        <v>0</v>
      </c>
      <c r="L8" s="464">
        <f t="shared" ref="L8:L15" si="6">IF((8.8*2*22*D8)&gt;(G8*6%),((8.8*2*22*D8)-(G8*6%)),0)</f>
        <v>0</v>
      </c>
      <c r="M8" s="461">
        <f t="shared" ref="M8:M15" si="7">20*22*D8</f>
        <v>0</v>
      </c>
      <c r="N8" s="465">
        <f t="shared" ref="N8:N15" si="8">K8+L8+M8</f>
        <v>0</v>
      </c>
      <c r="O8" s="461">
        <f t="shared" ref="O8:O15" si="9">J8*1%</f>
        <v>0</v>
      </c>
      <c r="P8" s="461">
        <f t="shared" ref="P8:P15" si="10">J8*8%</f>
        <v>0</v>
      </c>
      <c r="Q8" s="461">
        <f t="shared" ref="Q8:Q15" si="11">J8*27.8%</f>
        <v>0</v>
      </c>
      <c r="R8" s="466">
        <f t="shared" ref="R8:R15" si="12">O8+P8+Q8</f>
        <v>0</v>
      </c>
      <c r="S8" s="461">
        <f t="shared" ref="S8:S15" si="13">J8/12</f>
        <v>0</v>
      </c>
      <c r="T8" s="461">
        <f t="shared" ref="T8:T15" si="14">S8*33.33%</f>
        <v>0</v>
      </c>
      <c r="U8" s="461">
        <f t="shared" ref="U8:U15" si="15">(S8+T8)*8%</f>
        <v>0</v>
      </c>
      <c r="V8" s="461">
        <f t="shared" ref="V8:V15" si="16">(S8+T8)*1%</f>
        <v>0</v>
      </c>
      <c r="W8" s="461">
        <f t="shared" ref="W8:X8" si="1">S8/12</f>
        <v>0</v>
      </c>
      <c r="X8" s="461">
        <f t="shared" si="1"/>
        <v>0</v>
      </c>
      <c r="Y8" s="461">
        <f t="shared" ref="Y8:Y15" si="18">J8/12</f>
        <v>0</v>
      </c>
      <c r="Z8" s="461">
        <f t="shared" ref="Z8:Z15" si="19">Y8*8%</f>
        <v>0</v>
      </c>
      <c r="AA8" s="461">
        <f t="shared" ref="AA8:AA15" si="20">Y8*1%</f>
        <v>0</v>
      </c>
      <c r="AB8" s="461">
        <f t="shared" ref="AB8:AB15" si="21">(J8/12)</f>
        <v>0</v>
      </c>
      <c r="AC8" s="461">
        <f t="shared" ref="AC8:AC15" si="22">AB8/12</f>
        <v>0</v>
      </c>
      <c r="AD8" s="461">
        <f t="shared" ref="AD8:AD15" si="23">(AB8+AC8)*8%</f>
        <v>0</v>
      </c>
      <c r="AE8" s="461">
        <f t="shared" ref="AE8:AE15" si="24">(J8+S8+T8+Y8)*8%*40%</f>
        <v>0</v>
      </c>
      <c r="AF8" s="461">
        <f t="shared" ref="AF8:AF15" si="25">(S8+T8+Y8+AB8)*27.8%</f>
        <v>0</v>
      </c>
      <c r="AG8" s="467">
        <f t="shared" ref="AG8:AG15" si="26">S8+T8+U8+Y8+Z8+AB8+AE8+AA8+AC8+AF8</f>
        <v>0</v>
      </c>
      <c r="AH8" s="46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470"/>
      <c r="D9" s="471">
        <v>2.0</v>
      </c>
      <c r="E9" s="471">
        <v>40.0</v>
      </c>
      <c r="F9" s="472">
        <v>3500.0</v>
      </c>
      <c r="G9" s="57">
        <f t="shared" si="2"/>
        <v>7000</v>
      </c>
      <c r="H9" s="57"/>
      <c r="I9" s="58">
        <f t="shared" si="3"/>
        <v>880</v>
      </c>
      <c r="J9" s="307">
        <f t="shared" si="4"/>
        <v>7880</v>
      </c>
      <c r="K9" s="57">
        <f t="shared" si="5"/>
        <v>300</v>
      </c>
      <c r="L9" s="473">
        <f t="shared" si="6"/>
        <v>354.4</v>
      </c>
      <c r="M9" s="57">
        <f t="shared" si="7"/>
        <v>880</v>
      </c>
      <c r="N9" s="310">
        <f t="shared" si="8"/>
        <v>1534.4</v>
      </c>
      <c r="O9" s="57">
        <f t="shared" si="9"/>
        <v>78.8</v>
      </c>
      <c r="P9" s="57">
        <f t="shared" si="10"/>
        <v>630.4</v>
      </c>
      <c r="Q9" s="57">
        <f t="shared" si="11"/>
        <v>2190.64</v>
      </c>
      <c r="R9" s="311">
        <f t="shared" si="12"/>
        <v>2899.84</v>
      </c>
      <c r="S9" s="57">
        <f t="shared" si="13"/>
        <v>656.6666667</v>
      </c>
      <c r="T9" s="57">
        <f t="shared" si="14"/>
        <v>218.867</v>
      </c>
      <c r="U9" s="57">
        <f t="shared" si="15"/>
        <v>70.04269333</v>
      </c>
      <c r="V9" s="57">
        <f t="shared" si="16"/>
        <v>8.755336667</v>
      </c>
      <c r="W9" s="57">
        <f t="shared" ref="W9:X9" si="17">S9/12</f>
        <v>54.72222222</v>
      </c>
      <c r="X9" s="57">
        <f t="shared" si="17"/>
        <v>18.23891667</v>
      </c>
      <c r="Y9" s="57">
        <f t="shared" si="18"/>
        <v>656.6666667</v>
      </c>
      <c r="Z9" s="57">
        <f t="shared" si="19"/>
        <v>52.53333333</v>
      </c>
      <c r="AA9" s="57">
        <f t="shared" si="20"/>
        <v>6.566666667</v>
      </c>
      <c r="AB9" s="57">
        <f t="shared" si="21"/>
        <v>656.6666667</v>
      </c>
      <c r="AC9" s="57">
        <f t="shared" si="22"/>
        <v>54.72222222</v>
      </c>
      <c r="AD9" s="57">
        <f t="shared" si="23"/>
        <v>56.91111111</v>
      </c>
      <c r="AE9" s="57">
        <f t="shared" si="24"/>
        <v>301.1904107</v>
      </c>
      <c r="AF9" s="57">
        <f t="shared" si="25"/>
        <v>608.505026</v>
      </c>
      <c r="AG9" s="313">
        <f t="shared" si="26"/>
        <v>3282.427352</v>
      </c>
      <c r="AH9" s="474">
        <f t="shared" si="27"/>
        <v>15596.66735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470"/>
      <c r="D10" s="471">
        <v>1.0</v>
      </c>
      <c r="E10" s="471">
        <v>40.0</v>
      </c>
      <c r="F10" s="472">
        <v>2100.0</v>
      </c>
      <c r="G10" s="57">
        <f t="shared" si="2"/>
        <v>2100</v>
      </c>
      <c r="H10" s="57"/>
      <c r="I10" s="58">
        <f t="shared" ref="I10:I15" si="29">220*D10</f>
        <v>220</v>
      </c>
      <c r="J10" s="307">
        <f t="shared" si="4"/>
        <v>2320</v>
      </c>
      <c r="K10" s="57">
        <f t="shared" si="5"/>
        <v>150</v>
      </c>
      <c r="L10" s="473">
        <f t="shared" si="6"/>
        <v>261.2</v>
      </c>
      <c r="M10" s="57">
        <f t="shared" si="7"/>
        <v>440</v>
      </c>
      <c r="N10" s="310">
        <f t="shared" si="8"/>
        <v>851.2</v>
      </c>
      <c r="O10" s="57">
        <f t="shared" si="9"/>
        <v>23.2</v>
      </c>
      <c r="P10" s="57">
        <f t="shared" si="10"/>
        <v>185.6</v>
      </c>
      <c r="Q10" s="57">
        <f t="shared" si="11"/>
        <v>644.96</v>
      </c>
      <c r="R10" s="311">
        <f t="shared" si="12"/>
        <v>853.76</v>
      </c>
      <c r="S10" s="57">
        <f t="shared" si="13"/>
        <v>193.3333333</v>
      </c>
      <c r="T10" s="57">
        <f t="shared" si="14"/>
        <v>64.438</v>
      </c>
      <c r="U10" s="57">
        <f t="shared" si="15"/>
        <v>20.62170667</v>
      </c>
      <c r="V10" s="57">
        <f t="shared" si="16"/>
        <v>2.577713333</v>
      </c>
      <c r="W10" s="57">
        <f t="shared" ref="W10:X10" si="28">S10/12</f>
        <v>16.11111111</v>
      </c>
      <c r="X10" s="57">
        <f t="shared" si="28"/>
        <v>5.369833333</v>
      </c>
      <c r="Y10" s="57">
        <f t="shared" si="18"/>
        <v>193.3333333</v>
      </c>
      <c r="Z10" s="57">
        <f t="shared" si="19"/>
        <v>15.46666667</v>
      </c>
      <c r="AA10" s="57">
        <f t="shared" si="20"/>
        <v>1.933333333</v>
      </c>
      <c r="AB10" s="57">
        <f t="shared" si="21"/>
        <v>193.3333333</v>
      </c>
      <c r="AC10" s="57">
        <f t="shared" si="22"/>
        <v>16.11111111</v>
      </c>
      <c r="AD10" s="57">
        <f t="shared" si="23"/>
        <v>16.75555556</v>
      </c>
      <c r="AE10" s="57">
        <f t="shared" si="24"/>
        <v>88.67534933</v>
      </c>
      <c r="AF10" s="57">
        <f t="shared" si="25"/>
        <v>179.153764</v>
      </c>
      <c r="AG10" s="313">
        <f t="shared" si="26"/>
        <v>966.3999311</v>
      </c>
      <c r="AH10" s="474">
        <f t="shared" si="27"/>
        <v>4991.359931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329</v>
      </c>
      <c r="C11" s="470"/>
      <c r="D11" s="471">
        <v>1.0</v>
      </c>
      <c r="E11" s="471">
        <v>40.0</v>
      </c>
      <c r="F11" s="472">
        <v>5000.0</v>
      </c>
      <c r="G11" s="57">
        <f t="shared" si="2"/>
        <v>5000</v>
      </c>
      <c r="H11" s="57"/>
      <c r="I11" s="58">
        <f t="shared" si="29"/>
        <v>220</v>
      </c>
      <c r="J11" s="307">
        <f t="shared" si="4"/>
        <v>5220</v>
      </c>
      <c r="K11" s="57">
        <f t="shared" si="5"/>
        <v>150</v>
      </c>
      <c r="L11" s="473">
        <f t="shared" si="6"/>
        <v>87.2</v>
      </c>
      <c r="M11" s="57">
        <f t="shared" si="7"/>
        <v>440</v>
      </c>
      <c r="N11" s="310">
        <f t="shared" si="8"/>
        <v>677.2</v>
      </c>
      <c r="O11" s="57">
        <f t="shared" si="9"/>
        <v>52.2</v>
      </c>
      <c r="P11" s="57">
        <f t="shared" si="10"/>
        <v>417.6</v>
      </c>
      <c r="Q11" s="57">
        <f t="shared" si="11"/>
        <v>1451.16</v>
      </c>
      <c r="R11" s="311">
        <f t="shared" si="12"/>
        <v>1920.96</v>
      </c>
      <c r="S11" s="57">
        <f t="shared" si="13"/>
        <v>435</v>
      </c>
      <c r="T11" s="57">
        <f t="shared" si="14"/>
        <v>144.9855</v>
      </c>
      <c r="U11" s="57">
        <f t="shared" si="15"/>
        <v>46.39884</v>
      </c>
      <c r="V11" s="57">
        <f t="shared" si="16"/>
        <v>5.799855</v>
      </c>
      <c r="W11" s="57">
        <f t="shared" ref="W11:X11" si="30">S11/12</f>
        <v>36.25</v>
      </c>
      <c r="X11" s="57">
        <f t="shared" si="30"/>
        <v>12.082125</v>
      </c>
      <c r="Y11" s="57">
        <f t="shared" si="18"/>
        <v>435</v>
      </c>
      <c r="Z11" s="57">
        <f t="shared" si="19"/>
        <v>34.8</v>
      </c>
      <c r="AA11" s="57">
        <f t="shared" si="20"/>
        <v>4.35</v>
      </c>
      <c r="AB11" s="57">
        <f t="shared" si="21"/>
        <v>435</v>
      </c>
      <c r="AC11" s="57">
        <f t="shared" si="22"/>
        <v>36.25</v>
      </c>
      <c r="AD11" s="57">
        <f t="shared" si="23"/>
        <v>37.7</v>
      </c>
      <c r="AE11" s="57">
        <f t="shared" si="24"/>
        <v>199.519536</v>
      </c>
      <c r="AF11" s="57">
        <f t="shared" si="25"/>
        <v>403.095969</v>
      </c>
      <c r="AG11" s="313">
        <f t="shared" si="26"/>
        <v>2174.399845</v>
      </c>
      <c r="AH11" s="474">
        <f t="shared" si="27"/>
        <v>9992.559845</v>
      </c>
      <c r="AI11" s="2"/>
      <c r="AJ11" s="2"/>
      <c r="AK11" s="2"/>
      <c r="AL11" s="2"/>
      <c r="AM11" s="2"/>
      <c r="AN11" s="2"/>
    </row>
    <row r="12" ht="14.25" customHeight="1">
      <c r="A12" s="40"/>
      <c r="B12" s="469" t="s">
        <v>330</v>
      </c>
      <c r="C12" s="470"/>
      <c r="D12" s="471">
        <v>1.0</v>
      </c>
      <c r="E12" s="471">
        <v>40.0</v>
      </c>
      <c r="F12" s="472">
        <v>1502.0</v>
      </c>
      <c r="G12" s="57">
        <f t="shared" si="2"/>
        <v>1502</v>
      </c>
      <c r="H12" s="57"/>
      <c r="I12" s="58">
        <f t="shared" si="29"/>
        <v>220</v>
      </c>
      <c r="J12" s="307">
        <f t="shared" si="4"/>
        <v>1722</v>
      </c>
      <c r="K12" s="57">
        <f t="shared" si="5"/>
        <v>150</v>
      </c>
      <c r="L12" s="473">
        <f t="shared" si="6"/>
        <v>297.08</v>
      </c>
      <c r="M12" s="57">
        <f t="shared" si="7"/>
        <v>440</v>
      </c>
      <c r="N12" s="310">
        <f t="shared" si="8"/>
        <v>887.08</v>
      </c>
      <c r="O12" s="57">
        <f t="shared" si="9"/>
        <v>17.22</v>
      </c>
      <c r="P12" s="57">
        <f t="shared" si="10"/>
        <v>137.76</v>
      </c>
      <c r="Q12" s="57">
        <f t="shared" si="11"/>
        <v>478.716</v>
      </c>
      <c r="R12" s="311">
        <f t="shared" si="12"/>
        <v>633.696</v>
      </c>
      <c r="S12" s="57">
        <f t="shared" si="13"/>
        <v>143.5</v>
      </c>
      <c r="T12" s="57">
        <f t="shared" si="14"/>
        <v>47.82855</v>
      </c>
      <c r="U12" s="57">
        <f t="shared" si="15"/>
        <v>15.306284</v>
      </c>
      <c r="V12" s="57">
        <f t="shared" si="16"/>
        <v>1.9132855</v>
      </c>
      <c r="W12" s="57">
        <f t="shared" ref="W12:X12" si="31">S12/12</f>
        <v>11.95833333</v>
      </c>
      <c r="X12" s="57">
        <f t="shared" si="31"/>
        <v>3.9857125</v>
      </c>
      <c r="Y12" s="57">
        <f t="shared" si="18"/>
        <v>143.5</v>
      </c>
      <c r="Z12" s="57">
        <f t="shared" si="19"/>
        <v>11.48</v>
      </c>
      <c r="AA12" s="57">
        <f t="shared" si="20"/>
        <v>1.435</v>
      </c>
      <c r="AB12" s="57">
        <f t="shared" si="21"/>
        <v>143.5</v>
      </c>
      <c r="AC12" s="57">
        <f t="shared" si="22"/>
        <v>11.95833333</v>
      </c>
      <c r="AD12" s="57">
        <f t="shared" si="23"/>
        <v>12.43666667</v>
      </c>
      <c r="AE12" s="57">
        <f t="shared" si="24"/>
        <v>65.8185136</v>
      </c>
      <c r="AF12" s="57">
        <f t="shared" si="25"/>
        <v>132.9753369</v>
      </c>
      <c r="AG12" s="313">
        <f t="shared" si="26"/>
        <v>717.3020178</v>
      </c>
      <c r="AH12" s="474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69" t="s">
        <v>331</v>
      </c>
      <c r="C13" s="470"/>
      <c r="D13" s="471">
        <v>1.0</v>
      </c>
      <c r="E13" s="471">
        <v>40.0</v>
      </c>
      <c r="F13" s="472">
        <v>3700.0</v>
      </c>
      <c r="G13" s="57">
        <f t="shared" si="2"/>
        <v>3700</v>
      </c>
      <c r="H13" s="57"/>
      <c r="I13" s="58">
        <f t="shared" si="29"/>
        <v>220</v>
      </c>
      <c r="J13" s="307">
        <f t="shared" si="4"/>
        <v>3920</v>
      </c>
      <c r="K13" s="57">
        <f t="shared" si="5"/>
        <v>150</v>
      </c>
      <c r="L13" s="473">
        <f t="shared" si="6"/>
        <v>165.2</v>
      </c>
      <c r="M13" s="57">
        <f t="shared" si="7"/>
        <v>440</v>
      </c>
      <c r="N13" s="310">
        <f t="shared" si="8"/>
        <v>755.2</v>
      </c>
      <c r="O13" s="57">
        <f t="shared" si="9"/>
        <v>39.2</v>
      </c>
      <c r="P13" s="57">
        <f t="shared" si="10"/>
        <v>313.6</v>
      </c>
      <c r="Q13" s="57">
        <f t="shared" si="11"/>
        <v>1089.76</v>
      </c>
      <c r="R13" s="311">
        <f t="shared" si="12"/>
        <v>1442.56</v>
      </c>
      <c r="S13" s="57">
        <f t="shared" si="13"/>
        <v>326.6666667</v>
      </c>
      <c r="T13" s="57">
        <f t="shared" si="14"/>
        <v>108.878</v>
      </c>
      <c r="U13" s="57">
        <f t="shared" si="15"/>
        <v>34.84357333</v>
      </c>
      <c r="V13" s="57">
        <f t="shared" si="16"/>
        <v>4.355446667</v>
      </c>
      <c r="W13" s="57">
        <f t="shared" ref="W13:X13" si="32">S13/12</f>
        <v>27.22222222</v>
      </c>
      <c r="X13" s="57">
        <f t="shared" si="32"/>
        <v>9.073166667</v>
      </c>
      <c r="Y13" s="57">
        <f t="shared" si="18"/>
        <v>326.6666667</v>
      </c>
      <c r="Z13" s="57">
        <f t="shared" si="19"/>
        <v>26.13333333</v>
      </c>
      <c r="AA13" s="57">
        <f t="shared" si="20"/>
        <v>3.266666667</v>
      </c>
      <c r="AB13" s="57">
        <f t="shared" si="21"/>
        <v>326.6666667</v>
      </c>
      <c r="AC13" s="57">
        <f t="shared" si="22"/>
        <v>27.22222222</v>
      </c>
      <c r="AD13" s="57">
        <f t="shared" si="23"/>
        <v>28.31111111</v>
      </c>
      <c r="AE13" s="57">
        <f t="shared" si="24"/>
        <v>149.8307627</v>
      </c>
      <c r="AF13" s="57">
        <f t="shared" si="25"/>
        <v>302.708084</v>
      </c>
      <c r="AG13" s="313">
        <f t="shared" si="26"/>
        <v>1632.882642</v>
      </c>
      <c r="AH13" s="474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69" t="s">
        <v>332</v>
      </c>
      <c r="C14" s="470"/>
      <c r="D14" s="471">
        <v>0.0</v>
      </c>
      <c r="E14" s="471">
        <v>40.0</v>
      </c>
      <c r="F14" s="472">
        <v>3100.0</v>
      </c>
      <c r="G14" s="57">
        <f t="shared" si="2"/>
        <v>0</v>
      </c>
      <c r="H14" s="57"/>
      <c r="I14" s="58">
        <f t="shared" si="29"/>
        <v>0</v>
      </c>
      <c r="J14" s="307">
        <f t="shared" si="4"/>
        <v>0</v>
      </c>
      <c r="K14" s="57">
        <f t="shared" si="5"/>
        <v>0</v>
      </c>
      <c r="L14" s="473">
        <f t="shared" si="6"/>
        <v>0</v>
      </c>
      <c r="M14" s="57">
        <f t="shared" si="7"/>
        <v>0</v>
      </c>
      <c r="N14" s="310">
        <f t="shared" si="8"/>
        <v>0</v>
      </c>
      <c r="O14" s="57">
        <f t="shared" si="9"/>
        <v>0</v>
      </c>
      <c r="P14" s="57">
        <f t="shared" si="10"/>
        <v>0</v>
      </c>
      <c r="Q14" s="57">
        <f t="shared" si="11"/>
        <v>0</v>
      </c>
      <c r="R14" s="311">
        <f t="shared" si="12"/>
        <v>0</v>
      </c>
      <c r="S14" s="57">
        <f t="shared" si="13"/>
        <v>0</v>
      </c>
      <c r="T14" s="57">
        <f t="shared" si="14"/>
        <v>0</v>
      </c>
      <c r="U14" s="57">
        <f t="shared" si="15"/>
        <v>0</v>
      </c>
      <c r="V14" s="57">
        <f t="shared" si="16"/>
        <v>0</v>
      </c>
      <c r="W14" s="57">
        <f t="shared" ref="W14:X14" si="33">S14/12</f>
        <v>0</v>
      </c>
      <c r="X14" s="57">
        <f t="shared" si="33"/>
        <v>0</v>
      </c>
      <c r="Y14" s="57">
        <f t="shared" si="18"/>
        <v>0</v>
      </c>
      <c r="Z14" s="57">
        <f t="shared" si="19"/>
        <v>0</v>
      </c>
      <c r="AA14" s="57">
        <f t="shared" si="20"/>
        <v>0</v>
      </c>
      <c r="AB14" s="57">
        <f t="shared" si="21"/>
        <v>0</v>
      </c>
      <c r="AC14" s="57">
        <f t="shared" si="22"/>
        <v>0</v>
      </c>
      <c r="AD14" s="57">
        <f t="shared" si="23"/>
        <v>0</v>
      </c>
      <c r="AE14" s="57">
        <f t="shared" si="24"/>
        <v>0</v>
      </c>
      <c r="AF14" s="57">
        <f t="shared" si="25"/>
        <v>0</v>
      </c>
      <c r="AG14" s="313">
        <f t="shared" si="26"/>
        <v>0</v>
      </c>
      <c r="AH14" s="474">
        <f t="shared" si="27"/>
        <v>0</v>
      </c>
      <c r="AI14" s="2"/>
      <c r="AJ14" s="2"/>
      <c r="AK14" s="2"/>
      <c r="AL14" s="2"/>
      <c r="AM14" s="2"/>
      <c r="AN14" s="2"/>
    </row>
    <row r="15" ht="14.25" customHeight="1">
      <c r="A15" s="40"/>
      <c r="B15" s="475" t="s">
        <v>333</v>
      </c>
      <c r="C15" s="476"/>
      <c r="D15" s="477">
        <v>0.0</v>
      </c>
      <c r="E15" s="477">
        <v>40.0</v>
      </c>
      <c r="F15" s="478">
        <v>1100.0</v>
      </c>
      <c r="G15" s="479">
        <f t="shared" si="2"/>
        <v>0</v>
      </c>
      <c r="H15" s="479"/>
      <c r="I15" s="480">
        <f t="shared" si="29"/>
        <v>0</v>
      </c>
      <c r="J15" s="481">
        <f t="shared" si="4"/>
        <v>0</v>
      </c>
      <c r="K15" s="479">
        <f t="shared" si="5"/>
        <v>0</v>
      </c>
      <c r="L15" s="482">
        <f t="shared" si="6"/>
        <v>0</v>
      </c>
      <c r="M15" s="479">
        <f t="shared" si="7"/>
        <v>0</v>
      </c>
      <c r="N15" s="483">
        <f t="shared" si="8"/>
        <v>0</v>
      </c>
      <c r="O15" s="479">
        <f t="shared" si="9"/>
        <v>0</v>
      </c>
      <c r="P15" s="479">
        <f t="shared" si="10"/>
        <v>0</v>
      </c>
      <c r="Q15" s="479">
        <f t="shared" si="11"/>
        <v>0</v>
      </c>
      <c r="R15" s="484">
        <f t="shared" si="12"/>
        <v>0</v>
      </c>
      <c r="S15" s="479">
        <f t="shared" si="13"/>
        <v>0</v>
      </c>
      <c r="T15" s="479">
        <f t="shared" si="14"/>
        <v>0</v>
      </c>
      <c r="U15" s="479">
        <f t="shared" si="15"/>
        <v>0</v>
      </c>
      <c r="V15" s="479">
        <f t="shared" si="16"/>
        <v>0</v>
      </c>
      <c r="W15" s="479">
        <f t="shared" ref="W15:X15" si="34">S15/12</f>
        <v>0</v>
      </c>
      <c r="X15" s="479">
        <f t="shared" si="34"/>
        <v>0</v>
      </c>
      <c r="Y15" s="479">
        <f t="shared" si="18"/>
        <v>0</v>
      </c>
      <c r="Z15" s="479">
        <f t="shared" si="19"/>
        <v>0</v>
      </c>
      <c r="AA15" s="479">
        <f t="shared" si="20"/>
        <v>0</v>
      </c>
      <c r="AB15" s="479">
        <f t="shared" si="21"/>
        <v>0</v>
      </c>
      <c r="AC15" s="479">
        <f t="shared" si="22"/>
        <v>0</v>
      </c>
      <c r="AD15" s="479">
        <f t="shared" si="23"/>
        <v>0</v>
      </c>
      <c r="AE15" s="479">
        <f t="shared" si="24"/>
        <v>0</v>
      </c>
      <c r="AF15" s="479">
        <f t="shared" si="25"/>
        <v>0</v>
      </c>
      <c r="AG15" s="485">
        <f t="shared" si="26"/>
        <v>0</v>
      </c>
      <c r="AH15" s="486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59" t="s">
        <v>66</v>
      </c>
      <c r="C16" s="487"/>
      <c r="D16" s="60">
        <f>SUM(D8:D15)</f>
        <v>6</v>
      </c>
      <c r="E16" s="488"/>
      <c r="F16" s="489">
        <f t="shared" ref="F16:AH16" si="35">SUM(F8:F15)</f>
        <v>21552</v>
      </c>
      <c r="G16" s="489">
        <f t="shared" si="35"/>
        <v>19302</v>
      </c>
      <c r="H16" s="489">
        <f t="shared" si="35"/>
        <v>0</v>
      </c>
      <c r="I16" s="489">
        <f t="shared" si="35"/>
        <v>1760</v>
      </c>
      <c r="J16" s="489">
        <f t="shared" si="35"/>
        <v>21062</v>
      </c>
      <c r="K16" s="490">
        <f t="shared" si="35"/>
        <v>900</v>
      </c>
      <c r="L16" s="490">
        <f t="shared" si="35"/>
        <v>1165.08</v>
      </c>
      <c r="M16" s="490">
        <f t="shared" si="35"/>
        <v>2640</v>
      </c>
      <c r="N16" s="491">
        <f t="shared" si="35"/>
        <v>4705.08</v>
      </c>
      <c r="O16" s="490">
        <f t="shared" si="35"/>
        <v>210.62</v>
      </c>
      <c r="P16" s="490">
        <f t="shared" si="35"/>
        <v>1684.96</v>
      </c>
      <c r="Q16" s="490">
        <f t="shared" si="35"/>
        <v>5855.236</v>
      </c>
      <c r="R16" s="492">
        <f t="shared" si="35"/>
        <v>7750.816</v>
      </c>
      <c r="S16" s="493">
        <f t="shared" si="35"/>
        <v>1755.166667</v>
      </c>
      <c r="T16" s="493">
        <f t="shared" si="35"/>
        <v>584.99705</v>
      </c>
      <c r="U16" s="493">
        <f t="shared" si="35"/>
        <v>187.2130973</v>
      </c>
      <c r="V16" s="493">
        <f t="shared" si="35"/>
        <v>23.40163717</v>
      </c>
      <c r="W16" s="493">
        <f t="shared" si="35"/>
        <v>146.2638889</v>
      </c>
      <c r="X16" s="493">
        <f t="shared" si="35"/>
        <v>48.74975417</v>
      </c>
      <c r="Y16" s="493">
        <f t="shared" si="35"/>
        <v>1755.166667</v>
      </c>
      <c r="Z16" s="493">
        <f t="shared" si="35"/>
        <v>140.4133333</v>
      </c>
      <c r="AA16" s="493">
        <f t="shared" si="35"/>
        <v>17.55166667</v>
      </c>
      <c r="AB16" s="493">
        <f t="shared" si="35"/>
        <v>1755.166667</v>
      </c>
      <c r="AC16" s="493">
        <f t="shared" si="35"/>
        <v>146.2638889</v>
      </c>
      <c r="AD16" s="493">
        <f t="shared" si="35"/>
        <v>152.1144444</v>
      </c>
      <c r="AE16" s="493">
        <f t="shared" si="35"/>
        <v>805.0345723</v>
      </c>
      <c r="AF16" s="493">
        <f t="shared" si="35"/>
        <v>1626.43818</v>
      </c>
      <c r="AG16" s="493">
        <f t="shared" si="35"/>
        <v>8773.411788</v>
      </c>
      <c r="AH16" s="494">
        <f t="shared" si="35"/>
        <v>42291.30779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1.0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6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7">F29*5</f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7"/>
        <v>6500</v>
      </c>
      <c r="H30" s="383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" t="s">
        <v>348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8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9"/>
      <c r="C5" s="389" t="s">
        <v>1</v>
      </c>
      <c r="D5" s="390"/>
      <c r="E5" s="390"/>
      <c r="F5" s="390"/>
      <c r="G5" s="390"/>
      <c r="H5" s="390"/>
      <c r="I5" s="390"/>
      <c r="J5" s="391"/>
      <c r="K5" s="392" t="s">
        <v>2</v>
      </c>
      <c r="L5" s="393"/>
      <c r="M5" s="393"/>
      <c r="N5" s="394"/>
      <c r="O5" s="395" t="s">
        <v>3</v>
      </c>
      <c r="P5" s="396"/>
      <c r="Q5" s="396"/>
      <c r="R5" s="397"/>
      <c r="S5" s="398" t="s">
        <v>4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400"/>
      <c r="AH5" s="1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38" t="s">
        <v>326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458"/>
      <c r="D8" s="459">
        <v>0.0</v>
      </c>
      <c r="E8" s="459">
        <v>40.0</v>
      </c>
      <c r="F8" s="460">
        <v>1550.0</v>
      </c>
      <c r="G8" s="461">
        <f t="shared" ref="G8:G15" si="2">F8*D8</f>
        <v>0</v>
      </c>
      <c r="H8" s="461"/>
      <c r="I8" s="462">
        <f t="shared" ref="I8:I9" si="3">440*D8</f>
        <v>0</v>
      </c>
      <c r="J8" s="463">
        <f t="shared" ref="J8:J15" si="4">G8+H8+I8</f>
        <v>0</v>
      </c>
      <c r="K8" s="461">
        <f t="shared" ref="K8:K15" si="5">150*D8</f>
        <v>0</v>
      </c>
      <c r="L8" s="464">
        <f t="shared" ref="L8:L15" si="6">IF((8.8*2*22*D8)&gt;(G8*6%),((8.8*2*22*D8)-(G8*6%)),0)</f>
        <v>0</v>
      </c>
      <c r="M8" s="461">
        <f t="shared" ref="M8:M15" si="7">20*22*D8</f>
        <v>0</v>
      </c>
      <c r="N8" s="465">
        <f t="shared" ref="N8:N15" si="8">K8+L8+M8</f>
        <v>0</v>
      </c>
      <c r="O8" s="461">
        <f t="shared" ref="O8:O15" si="9">J8*1%</f>
        <v>0</v>
      </c>
      <c r="P8" s="461">
        <f t="shared" ref="P8:P15" si="10">J8*8%</f>
        <v>0</v>
      </c>
      <c r="Q8" s="461">
        <f t="shared" ref="Q8:Q15" si="11">J8*27.8%</f>
        <v>0</v>
      </c>
      <c r="R8" s="466">
        <f t="shared" ref="R8:R15" si="12">O8+P8+Q8</f>
        <v>0</v>
      </c>
      <c r="S8" s="461">
        <f t="shared" ref="S8:S15" si="13">J8/12</f>
        <v>0</v>
      </c>
      <c r="T8" s="461">
        <f t="shared" ref="T8:T15" si="14">S8*33.33%</f>
        <v>0</v>
      </c>
      <c r="U8" s="461">
        <f t="shared" ref="U8:U15" si="15">(S8+T8)*8%</f>
        <v>0</v>
      </c>
      <c r="V8" s="461">
        <f t="shared" ref="V8:V15" si="16">(S8+T8)*1%</f>
        <v>0</v>
      </c>
      <c r="W8" s="461">
        <f t="shared" ref="W8:X8" si="1">S8/12</f>
        <v>0</v>
      </c>
      <c r="X8" s="461">
        <f t="shared" si="1"/>
        <v>0</v>
      </c>
      <c r="Y8" s="461">
        <f t="shared" ref="Y8:Y15" si="18">J8/12</f>
        <v>0</v>
      </c>
      <c r="Z8" s="461">
        <f t="shared" ref="Z8:Z15" si="19">Y8*8%</f>
        <v>0</v>
      </c>
      <c r="AA8" s="461">
        <f t="shared" ref="AA8:AA15" si="20">Y8*1%</f>
        <v>0</v>
      </c>
      <c r="AB8" s="461">
        <f t="shared" ref="AB8:AB15" si="21">(J8/12)</f>
        <v>0</v>
      </c>
      <c r="AC8" s="461">
        <f t="shared" ref="AC8:AC15" si="22">AB8/12</f>
        <v>0</v>
      </c>
      <c r="AD8" s="461">
        <f t="shared" ref="AD8:AD15" si="23">(AB8+AC8)*8%</f>
        <v>0</v>
      </c>
      <c r="AE8" s="461">
        <f t="shared" ref="AE8:AE15" si="24">(J8+S8+T8+Y8)*8%*40%</f>
        <v>0</v>
      </c>
      <c r="AF8" s="461">
        <f t="shared" ref="AF8:AF15" si="25">(S8+T8+Y8+AB8)*27.8%</f>
        <v>0</v>
      </c>
      <c r="AG8" s="467">
        <f t="shared" ref="AG8:AG15" si="26">S8+T8+U8+Y8+Z8+AB8+AE8+AA8+AC8+AF8</f>
        <v>0</v>
      </c>
      <c r="AH8" s="46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470"/>
      <c r="D9" s="471">
        <v>0.0</v>
      </c>
      <c r="E9" s="471">
        <v>40.0</v>
      </c>
      <c r="F9" s="472">
        <v>3500.0</v>
      </c>
      <c r="G9" s="57">
        <f t="shared" si="2"/>
        <v>0</v>
      </c>
      <c r="H9" s="57"/>
      <c r="I9" s="58">
        <f t="shared" si="3"/>
        <v>0</v>
      </c>
      <c r="J9" s="307">
        <f t="shared" si="4"/>
        <v>0</v>
      </c>
      <c r="K9" s="57">
        <f t="shared" si="5"/>
        <v>0</v>
      </c>
      <c r="L9" s="473">
        <f t="shared" si="6"/>
        <v>0</v>
      </c>
      <c r="M9" s="57">
        <f t="shared" si="7"/>
        <v>0</v>
      </c>
      <c r="N9" s="310">
        <f t="shared" si="8"/>
        <v>0</v>
      </c>
      <c r="O9" s="57">
        <f t="shared" si="9"/>
        <v>0</v>
      </c>
      <c r="P9" s="57">
        <f t="shared" si="10"/>
        <v>0</v>
      </c>
      <c r="Q9" s="57">
        <f t="shared" si="11"/>
        <v>0</v>
      </c>
      <c r="R9" s="311">
        <f t="shared" si="12"/>
        <v>0</v>
      </c>
      <c r="S9" s="57">
        <f t="shared" si="13"/>
        <v>0</v>
      </c>
      <c r="T9" s="57">
        <f t="shared" si="14"/>
        <v>0</v>
      </c>
      <c r="U9" s="57">
        <f t="shared" si="15"/>
        <v>0</v>
      </c>
      <c r="V9" s="57">
        <f t="shared" si="16"/>
        <v>0</v>
      </c>
      <c r="W9" s="57">
        <f t="shared" ref="W9:X9" si="17">S9/12</f>
        <v>0</v>
      </c>
      <c r="X9" s="57">
        <f t="shared" si="17"/>
        <v>0</v>
      </c>
      <c r="Y9" s="57">
        <f t="shared" si="18"/>
        <v>0</v>
      </c>
      <c r="Z9" s="57">
        <f t="shared" si="19"/>
        <v>0</v>
      </c>
      <c r="AA9" s="57">
        <f t="shared" si="20"/>
        <v>0</v>
      </c>
      <c r="AB9" s="57">
        <f t="shared" si="21"/>
        <v>0</v>
      </c>
      <c r="AC9" s="57">
        <f t="shared" si="22"/>
        <v>0</v>
      </c>
      <c r="AD9" s="57">
        <f t="shared" si="23"/>
        <v>0</v>
      </c>
      <c r="AE9" s="57">
        <f t="shared" si="24"/>
        <v>0</v>
      </c>
      <c r="AF9" s="57">
        <f t="shared" si="25"/>
        <v>0</v>
      </c>
      <c r="AG9" s="313">
        <f t="shared" si="26"/>
        <v>0</v>
      </c>
      <c r="AH9" s="474">
        <f t="shared" si="27"/>
        <v>0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470"/>
      <c r="D10" s="471">
        <v>1.0</v>
      </c>
      <c r="E10" s="471">
        <v>40.0</v>
      </c>
      <c r="F10" s="472">
        <v>2100.0</v>
      </c>
      <c r="G10" s="57">
        <f t="shared" si="2"/>
        <v>2100</v>
      </c>
      <c r="H10" s="57"/>
      <c r="I10" s="58">
        <f t="shared" ref="I10:I15" si="29">220*D10</f>
        <v>220</v>
      </c>
      <c r="J10" s="307">
        <f t="shared" si="4"/>
        <v>2320</v>
      </c>
      <c r="K10" s="57">
        <f t="shared" si="5"/>
        <v>150</v>
      </c>
      <c r="L10" s="473">
        <f t="shared" si="6"/>
        <v>261.2</v>
      </c>
      <c r="M10" s="57">
        <f t="shared" si="7"/>
        <v>440</v>
      </c>
      <c r="N10" s="310">
        <f t="shared" si="8"/>
        <v>851.2</v>
      </c>
      <c r="O10" s="57">
        <f t="shared" si="9"/>
        <v>23.2</v>
      </c>
      <c r="P10" s="57">
        <f t="shared" si="10"/>
        <v>185.6</v>
      </c>
      <c r="Q10" s="57">
        <f t="shared" si="11"/>
        <v>644.96</v>
      </c>
      <c r="R10" s="311">
        <f t="shared" si="12"/>
        <v>853.76</v>
      </c>
      <c r="S10" s="57">
        <f t="shared" si="13"/>
        <v>193.3333333</v>
      </c>
      <c r="T10" s="57">
        <f t="shared" si="14"/>
        <v>64.438</v>
      </c>
      <c r="U10" s="57">
        <f t="shared" si="15"/>
        <v>20.62170667</v>
      </c>
      <c r="V10" s="57">
        <f t="shared" si="16"/>
        <v>2.577713333</v>
      </c>
      <c r="W10" s="57">
        <f t="shared" ref="W10:X10" si="28">S10/12</f>
        <v>16.11111111</v>
      </c>
      <c r="X10" s="57">
        <f t="shared" si="28"/>
        <v>5.369833333</v>
      </c>
      <c r="Y10" s="57">
        <f t="shared" si="18"/>
        <v>193.3333333</v>
      </c>
      <c r="Z10" s="57">
        <f t="shared" si="19"/>
        <v>15.46666667</v>
      </c>
      <c r="AA10" s="57">
        <f t="shared" si="20"/>
        <v>1.933333333</v>
      </c>
      <c r="AB10" s="57">
        <f t="shared" si="21"/>
        <v>193.3333333</v>
      </c>
      <c r="AC10" s="57">
        <f t="shared" si="22"/>
        <v>16.11111111</v>
      </c>
      <c r="AD10" s="57">
        <f t="shared" si="23"/>
        <v>16.75555556</v>
      </c>
      <c r="AE10" s="57">
        <f t="shared" si="24"/>
        <v>88.67534933</v>
      </c>
      <c r="AF10" s="57">
        <f t="shared" si="25"/>
        <v>179.153764</v>
      </c>
      <c r="AG10" s="313">
        <f t="shared" si="26"/>
        <v>966.3999311</v>
      </c>
      <c r="AH10" s="474">
        <f t="shared" si="27"/>
        <v>4991.359931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329</v>
      </c>
      <c r="C11" s="470"/>
      <c r="D11" s="471">
        <v>0.0</v>
      </c>
      <c r="E11" s="471">
        <v>40.0</v>
      </c>
      <c r="F11" s="472">
        <v>5000.0</v>
      </c>
      <c r="G11" s="57">
        <f t="shared" si="2"/>
        <v>0</v>
      </c>
      <c r="H11" s="57"/>
      <c r="I11" s="58">
        <f t="shared" si="29"/>
        <v>0</v>
      </c>
      <c r="J11" s="307">
        <f t="shared" si="4"/>
        <v>0</v>
      </c>
      <c r="K11" s="57">
        <f t="shared" si="5"/>
        <v>0</v>
      </c>
      <c r="L11" s="473">
        <f t="shared" si="6"/>
        <v>0</v>
      </c>
      <c r="M11" s="57">
        <f t="shared" si="7"/>
        <v>0</v>
      </c>
      <c r="N11" s="310">
        <f t="shared" si="8"/>
        <v>0</v>
      </c>
      <c r="O11" s="57">
        <f t="shared" si="9"/>
        <v>0</v>
      </c>
      <c r="P11" s="57">
        <f t="shared" si="10"/>
        <v>0</v>
      </c>
      <c r="Q11" s="57">
        <f t="shared" si="11"/>
        <v>0</v>
      </c>
      <c r="R11" s="311">
        <f t="shared" si="12"/>
        <v>0</v>
      </c>
      <c r="S11" s="57">
        <f t="shared" si="13"/>
        <v>0</v>
      </c>
      <c r="T11" s="57">
        <f t="shared" si="14"/>
        <v>0</v>
      </c>
      <c r="U11" s="57">
        <f t="shared" si="15"/>
        <v>0</v>
      </c>
      <c r="V11" s="57">
        <f t="shared" si="16"/>
        <v>0</v>
      </c>
      <c r="W11" s="57">
        <f t="shared" ref="W11:X11" si="30">S11/12</f>
        <v>0</v>
      </c>
      <c r="X11" s="57">
        <f t="shared" si="30"/>
        <v>0</v>
      </c>
      <c r="Y11" s="57">
        <f t="shared" si="18"/>
        <v>0</v>
      </c>
      <c r="Z11" s="57">
        <f t="shared" si="19"/>
        <v>0</v>
      </c>
      <c r="AA11" s="57">
        <f t="shared" si="20"/>
        <v>0</v>
      </c>
      <c r="AB11" s="57">
        <f t="shared" si="21"/>
        <v>0</v>
      </c>
      <c r="AC11" s="57">
        <f t="shared" si="22"/>
        <v>0</v>
      </c>
      <c r="AD11" s="57">
        <f t="shared" si="23"/>
        <v>0</v>
      </c>
      <c r="AE11" s="57">
        <f t="shared" si="24"/>
        <v>0</v>
      </c>
      <c r="AF11" s="57">
        <f t="shared" si="25"/>
        <v>0</v>
      </c>
      <c r="AG11" s="313">
        <f t="shared" si="26"/>
        <v>0</v>
      </c>
      <c r="AH11" s="474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69" t="s">
        <v>330</v>
      </c>
      <c r="C12" s="470"/>
      <c r="D12" s="471">
        <v>0.0</v>
      </c>
      <c r="E12" s="471">
        <v>40.0</v>
      </c>
      <c r="F12" s="472">
        <v>1502.0</v>
      </c>
      <c r="G12" s="57">
        <f t="shared" si="2"/>
        <v>0</v>
      </c>
      <c r="H12" s="57"/>
      <c r="I12" s="58">
        <f t="shared" si="29"/>
        <v>0</v>
      </c>
      <c r="J12" s="307">
        <f t="shared" si="4"/>
        <v>0</v>
      </c>
      <c r="K12" s="57">
        <f t="shared" si="5"/>
        <v>0</v>
      </c>
      <c r="L12" s="473">
        <f t="shared" si="6"/>
        <v>0</v>
      </c>
      <c r="M12" s="57">
        <f t="shared" si="7"/>
        <v>0</v>
      </c>
      <c r="N12" s="310">
        <f t="shared" si="8"/>
        <v>0</v>
      </c>
      <c r="O12" s="57">
        <f t="shared" si="9"/>
        <v>0</v>
      </c>
      <c r="P12" s="57">
        <f t="shared" si="10"/>
        <v>0</v>
      </c>
      <c r="Q12" s="57">
        <f t="shared" si="11"/>
        <v>0</v>
      </c>
      <c r="R12" s="311">
        <f t="shared" si="12"/>
        <v>0</v>
      </c>
      <c r="S12" s="57">
        <f t="shared" si="13"/>
        <v>0</v>
      </c>
      <c r="T12" s="57">
        <f t="shared" si="14"/>
        <v>0</v>
      </c>
      <c r="U12" s="57">
        <f t="shared" si="15"/>
        <v>0</v>
      </c>
      <c r="V12" s="57">
        <f t="shared" si="16"/>
        <v>0</v>
      </c>
      <c r="W12" s="57">
        <f t="shared" ref="W12:X12" si="31">S12/12</f>
        <v>0</v>
      </c>
      <c r="X12" s="57">
        <f t="shared" si="31"/>
        <v>0</v>
      </c>
      <c r="Y12" s="57">
        <f t="shared" si="18"/>
        <v>0</v>
      </c>
      <c r="Z12" s="57">
        <f t="shared" si="19"/>
        <v>0</v>
      </c>
      <c r="AA12" s="57">
        <f t="shared" si="20"/>
        <v>0</v>
      </c>
      <c r="AB12" s="57">
        <f t="shared" si="21"/>
        <v>0</v>
      </c>
      <c r="AC12" s="57">
        <f t="shared" si="22"/>
        <v>0</v>
      </c>
      <c r="AD12" s="57">
        <f t="shared" si="23"/>
        <v>0</v>
      </c>
      <c r="AE12" s="57">
        <f t="shared" si="24"/>
        <v>0</v>
      </c>
      <c r="AF12" s="57">
        <f t="shared" si="25"/>
        <v>0</v>
      </c>
      <c r="AG12" s="313">
        <f t="shared" si="26"/>
        <v>0</v>
      </c>
      <c r="AH12" s="474">
        <f t="shared" si="27"/>
        <v>0</v>
      </c>
      <c r="AI12" s="2"/>
      <c r="AJ12" s="2"/>
      <c r="AK12" s="2"/>
      <c r="AL12" s="2"/>
      <c r="AM12" s="2"/>
      <c r="AN12" s="2"/>
    </row>
    <row r="13" ht="14.25" customHeight="1">
      <c r="A13" s="40"/>
      <c r="B13" s="469" t="s">
        <v>331</v>
      </c>
      <c r="C13" s="470"/>
      <c r="D13" s="471">
        <v>1.0</v>
      </c>
      <c r="E13" s="471">
        <v>40.0</v>
      </c>
      <c r="F13" s="472">
        <v>3700.0</v>
      </c>
      <c r="G13" s="57">
        <f t="shared" si="2"/>
        <v>3700</v>
      </c>
      <c r="H13" s="57"/>
      <c r="I13" s="58">
        <f t="shared" si="29"/>
        <v>220</v>
      </c>
      <c r="J13" s="307">
        <f t="shared" si="4"/>
        <v>3920</v>
      </c>
      <c r="K13" s="57">
        <f t="shared" si="5"/>
        <v>150</v>
      </c>
      <c r="L13" s="473">
        <f t="shared" si="6"/>
        <v>165.2</v>
      </c>
      <c r="M13" s="57">
        <f t="shared" si="7"/>
        <v>440</v>
      </c>
      <c r="N13" s="310">
        <f t="shared" si="8"/>
        <v>755.2</v>
      </c>
      <c r="O13" s="57">
        <f t="shared" si="9"/>
        <v>39.2</v>
      </c>
      <c r="P13" s="57">
        <f t="shared" si="10"/>
        <v>313.6</v>
      </c>
      <c r="Q13" s="57">
        <f t="shared" si="11"/>
        <v>1089.76</v>
      </c>
      <c r="R13" s="311">
        <f t="shared" si="12"/>
        <v>1442.56</v>
      </c>
      <c r="S13" s="57">
        <f t="shared" si="13"/>
        <v>326.6666667</v>
      </c>
      <c r="T13" s="57">
        <f t="shared" si="14"/>
        <v>108.878</v>
      </c>
      <c r="U13" s="57">
        <f t="shared" si="15"/>
        <v>34.84357333</v>
      </c>
      <c r="V13" s="57">
        <f t="shared" si="16"/>
        <v>4.355446667</v>
      </c>
      <c r="W13" s="57">
        <f t="shared" ref="W13:X13" si="32">S13/12</f>
        <v>27.22222222</v>
      </c>
      <c r="X13" s="57">
        <f t="shared" si="32"/>
        <v>9.073166667</v>
      </c>
      <c r="Y13" s="57">
        <f t="shared" si="18"/>
        <v>326.6666667</v>
      </c>
      <c r="Z13" s="57">
        <f t="shared" si="19"/>
        <v>26.13333333</v>
      </c>
      <c r="AA13" s="57">
        <f t="shared" si="20"/>
        <v>3.266666667</v>
      </c>
      <c r="AB13" s="57">
        <f t="shared" si="21"/>
        <v>326.6666667</v>
      </c>
      <c r="AC13" s="57">
        <f t="shared" si="22"/>
        <v>27.22222222</v>
      </c>
      <c r="AD13" s="57">
        <f t="shared" si="23"/>
        <v>28.31111111</v>
      </c>
      <c r="AE13" s="57">
        <f t="shared" si="24"/>
        <v>149.8307627</v>
      </c>
      <c r="AF13" s="57">
        <f t="shared" si="25"/>
        <v>302.708084</v>
      </c>
      <c r="AG13" s="313">
        <f t="shared" si="26"/>
        <v>1632.882642</v>
      </c>
      <c r="AH13" s="474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69" t="s">
        <v>332</v>
      </c>
      <c r="C14" s="470"/>
      <c r="D14" s="471">
        <v>0.0</v>
      </c>
      <c r="E14" s="471">
        <v>40.0</v>
      </c>
      <c r="F14" s="472">
        <v>3100.0</v>
      </c>
      <c r="G14" s="57">
        <f t="shared" si="2"/>
        <v>0</v>
      </c>
      <c r="H14" s="57"/>
      <c r="I14" s="58">
        <f t="shared" si="29"/>
        <v>0</v>
      </c>
      <c r="J14" s="307">
        <f t="shared" si="4"/>
        <v>0</v>
      </c>
      <c r="K14" s="57">
        <f t="shared" si="5"/>
        <v>0</v>
      </c>
      <c r="L14" s="473">
        <f t="shared" si="6"/>
        <v>0</v>
      </c>
      <c r="M14" s="57">
        <f t="shared" si="7"/>
        <v>0</v>
      </c>
      <c r="N14" s="310">
        <f t="shared" si="8"/>
        <v>0</v>
      </c>
      <c r="O14" s="57">
        <f t="shared" si="9"/>
        <v>0</v>
      </c>
      <c r="P14" s="57">
        <f t="shared" si="10"/>
        <v>0</v>
      </c>
      <c r="Q14" s="57">
        <f t="shared" si="11"/>
        <v>0</v>
      </c>
      <c r="R14" s="311">
        <f t="shared" si="12"/>
        <v>0</v>
      </c>
      <c r="S14" s="57">
        <f t="shared" si="13"/>
        <v>0</v>
      </c>
      <c r="T14" s="57">
        <f t="shared" si="14"/>
        <v>0</v>
      </c>
      <c r="U14" s="57">
        <f t="shared" si="15"/>
        <v>0</v>
      </c>
      <c r="V14" s="57">
        <f t="shared" si="16"/>
        <v>0</v>
      </c>
      <c r="W14" s="57">
        <f t="shared" ref="W14:X14" si="33">S14/12</f>
        <v>0</v>
      </c>
      <c r="X14" s="57">
        <f t="shared" si="33"/>
        <v>0</v>
      </c>
      <c r="Y14" s="57">
        <f t="shared" si="18"/>
        <v>0</v>
      </c>
      <c r="Z14" s="57">
        <f t="shared" si="19"/>
        <v>0</v>
      </c>
      <c r="AA14" s="57">
        <f t="shared" si="20"/>
        <v>0</v>
      </c>
      <c r="AB14" s="57">
        <f t="shared" si="21"/>
        <v>0</v>
      </c>
      <c r="AC14" s="57">
        <f t="shared" si="22"/>
        <v>0</v>
      </c>
      <c r="AD14" s="57">
        <f t="shared" si="23"/>
        <v>0</v>
      </c>
      <c r="AE14" s="57">
        <f t="shared" si="24"/>
        <v>0</v>
      </c>
      <c r="AF14" s="57">
        <f t="shared" si="25"/>
        <v>0</v>
      </c>
      <c r="AG14" s="313">
        <f t="shared" si="26"/>
        <v>0</v>
      </c>
      <c r="AH14" s="474">
        <f t="shared" si="27"/>
        <v>0</v>
      </c>
      <c r="AI14" s="2"/>
      <c r="AJ14" s="2"/>
      <c r="AK14" s="2"/>
      <c r="AL14" s="2"/>
      <c r="AM14" s="2"/>
      <c r="AN14" s="2"/>
    </row>
    <row r="15" ht="14.25" customHeight="1">
      <c r="A15" s="40"/>
      <c r="B15" s="475" t="s">
        <v>333</v>
      </c>
      <c r="C15" s="476"/>
      <c r="D15" s="477">
        <v>0.0</v>
      </c>
      <c r="E15" s="477">
        <v>40.0</v>
      </c>
      <c r="F15" s="478">
        <v>1100.0</v>
      </c>
      <c r="G15" s="479">
        <f t="shared" si="2"/>
        <v>0</v>
      </c>
      <c r="H15" s="479"/>
      <c r="I15" s="480">
        <f t="shared" si="29"/>
        <v>0</v>
      </c>
      <c r="J15" s="481">
        <f t="shared" si="4"/>
        <v>0</v>
      </c>
      <c r="K15" s="479">
        <f t="shared" si="5"/>
        <v>0</v>
      </c>
      <c r="L15" s="482">
        <f t="shared" si="6"/>
        <v>0</v>
      </c>
      <c r="M15" s="479">
        <f t="shared" si="7"/>
        <v>0</v>
      </c>
      <c r="N15" s="483">
        <f t="shared" si="8"/>
        <v>0</v>
      </c>
      <c r="O15" s="479">
        <f t="shared" si="9"/>
        <v>0</v>
      </c>
      <c r="P15" s="479">
        <f t="shared" si="10"/>
        <v>0</v>
      </c>
      <c r="Q15" s="479">
        <f t="shared" si="11"/>
        <v>0</v>
      </c>
      <c r="R15" s="484">
        <f t="shared" si="12"/>
        <v>0</v>
      </c>
      <c r="S15" s="479">
        <f t="shared" si="13"/>
        <v>0</v>
      </c>
      <c r="T15" s="479">
        <f t="shared" si="14"/>
        <v>0</v>
      </c>
      <c r="U15" s="479">
        <f t="shared" si="15"/>
        <v>0</v>
      </c>
      <c r="V15" s="479">
        <f t="shared" si="16"/>
        <v>0</v>
      </c>
      <c r="W15" s="479">
        <f t="shared" ref="W15:X15" si="34">S15/12</f>
        <v>0</v>
      </c>
      <c r="X15" s="479">
        <f t="shared" si="34"/>
        <v>0</v>
      </c>
      <c r="Y15" s="479">
        <f t="shared" si="18"/>
        <v>0</v>
      </c>
      <c r="Z15" s="479">
        <f t="shared" si="19"/>
        <v>0</v>
      </c>
      <c r="AA15" s="479">
        <f t="shared" si="20"/>
        <v>0</v>
      </c>
      <c r="AB15" s="479">
        <f t="shared" si="21"/>
        <v>0</v>
      </c>
      <c r="AC15" s="479">
        <f t="shared" si="22"/>
        <v>0</v>
      </c>
      <c r="AD15" s="479">
        <f t="shared" si="23"/>
        <v>0</v>
      </c>
      <c r="AE15" s="479">
        <f t="shared" si="24"/>
        <v>0</v>
      </c>
      <c r="AF15" s="479">
        <f t="shared" si="25"/>
        <v>0</v>
      </c>
      <c r="AG15" s="485">
        <f t="shared" si="26"/>
        <v>0</v>
      </c>
      <c r="AH15" s="486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59" t="s">
        <v>66</v>
      </c>
      <c r="C16" s="487"/>
      <c r="D16" s="60">
        <f>SUM(D8:D15)</f>
        <v>2</v>
      </c>
      <c r="E16" s="488"/>
      <c r="F16" s="489">
        <f t="shared" ref="F16:AH16" si="35">SUM(F8:F15)</f>
        <v>21552</v>
      </c>
      <c r="G16" s="489">
        <f t="shared" si="35"/>
        <v>5800</v>
      </c>
      <c r="H16" s="489">
        <f t="shared" si="35"/>
        <v>0</v>
      </c>
      <c r="I16" s="489">
        <f t="shared" si="35"/>
        <v>440</v>
      </c>
      <c r="J16" s="489">
        <f t="shared" si="35"/>
        <v>6240</v>
      </c>
      <c r="K16" s="490">
        <f t="shared" si="35"/>
        <v>300</v>
      </c>
      <c r="L16" s="490">
        <f t="shared" si="35"/>
        <v>426.4</v>
      </c>
      <c r="M16" s="490">
        <f t="shared" si="35"/>
        <v>880</v>
      </c>
      <c r="N16" s="491">
        <f t="shared" si="35"/>
        <v>1606.4</v>
      </c>
      <c r="O16" s="490">
        <f t="shared" si="35"/>
        <v>62.4</v>
      </c>
      <c r="P16" s="490">
        <f t="shared" si="35"/>
        <v>499.2</v>
      </c>
      <c r="Q16" s="490">
        <f t="shared" si="35"/>
        <v>1734.72</v>
      </c>
      <c r="R16" s="492">
        <f t="shared" si="35"/>
        <v>2296.32</v>
      </c>
      <c r="S16" s="493">
        <f t="shared" si="35"/>
        <v>520</v>
      </c>
      <c r="T16" s="493">
        <f t="shared" si="35"/>
        <v>173.316</v>
      </c>
      <c r="U16" s="493">
        <f t="shared" si="35"/>
        <v>55.46528</v>
      </c>
      <c r="V16" s="493">
        <f t="shared" si="35"/>
        <v>6.93316</v>
      </c>
      <c r="W16" s="493">
        <f t="shared" si="35"/>
        <v>43.33333333</v>
      </c>
      <c r="X16" s="493">
        <f t="shared" si="35"/>
        <v>14.443</v>
      </c>
      <c r="Y16" s="493">
        <f t="shared" si="35"/>
        <v>520</v>
      </c>
      <c r="Z16" s="493">
        <f t="shared" si="35"/>
        <v>41.6</v>
      </c>
      <c r="AA16" s="493">
        <f t="shared" si="35"/>
        <v>5.2</v>
      </c>
      <c r="AB16" s="493">
        <f t="shared" si="35"/>
        <v>520</v>
      </c>
      <c r="AC16" s="493">
        <f t="shared" si="35"/>
        <v>43.33333333</v>
      </c>
      <c r="AD16" s="493">
        <f t="shared" si="35"/>
        <v>45.06666667</v>
      </c>
      <c r="AE16" s="493">
        <f t="shared" si="35"/>
        <v>238.506112</v>
      </c>
      <c r="AF16" s="493">
        <f t="shared" si="35"/>
        <v>481.861848</v>
      </c>
      <c r="AG16" s="493">
        <f t="shared" si="35"/>
        <v>2599.282573</v>
      </c>
      <c r="AH16" s="494">
        <f t="shared" si="35"/>
        <v>12742.00257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0.0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6">G28*D28</f>
        <v>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7">F29*5</f>
        <v>6500</v>
      </c>
      <c r="H29" s="383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7"/>
        <v>6500</v>
      </c>
      <c r="H30" s="383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13000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43" t="s">
        <v>349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44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353"/>
      <c r="C5" s="445" t="s">
        <v>1</v>
      </c>
      <c r="D5" s="445"/>
      <c r="E5" s="445"/>
      <c r="F5" s="445"/>
      <c r="G5" s="445"/>
      <c r="H5" s="445"/>
      <c r="I5" s="445"/>
      <c r="J5" s="445"/>
      <c r="K5" s="446" t="s">
        <v>2</v>
      </c>
      <c r="L5" s="446"/>
      <c r="M5" s="446"/>
      <c r="N5" s="446"/>
      <c r="O5" s="447" t="s">
        <v>3</v>
      </c>
      <c r="P5" s="447"/>
      <c r="Q5" s="447"/>
      <c r="R5" s="447"/>
      <c r="S5" s="448" t="s">
        <v>4</v>
      </c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0.0</v>
      </c>
      <c r="E8" s="414">
        <v>40.0</v>
      </c>
      <c r="F8" s="450">
        <v>1550.0</v>
      </c>
      <c r="G8" s="418">
        <f t="shared" ref="G8:G15" si="2">F8*D8</f>
        <v>0</v>
      </c>
      <c r="H8" s="418"/>
      <c r="I8" s="451">
        <f t="shared" ref="I8:I9" si="3">440*D8</f>
        <v>0</v>
      </c>
      <c r="J8" s="417">
        <f t="shared" ref="J8:J15" si="4">G8+H8+I8</f>
        <v>0</v>
      </c>
      <c r="K8" s="418">
        <f t="shared" ref="K8:K15" si="5">150*D8</f>
        <v>0</v>
      </c>
      <c r="L8" s="419">
        <f t="shared" ref="L8:L15" si="6">IF((8.8*2*22*D8)&gt;(G8*6%),((8.8*2*22*D8)-(G8*6%)),0)</f>
        <v>0</v>
      </c>
      <c r="M8" s="418">
        <f t="shared" ref="M8:M15" si="7">20*22*D8</f>
        <v>0</v>
      </c>
      <c r="N8" s="420">
        <f t="shared" ref="N8:N15" si="8">K8+L8+M8</f>
        <v>0</v>
      </c>
      <c r="O8" s="418">
        <f t="shared" ref="O8:O15" si="9">J8*1%</f>
        <v>0</v>
      </c>
      <c r="P8" s="418">
        <f t="shared" ref="P8:P15" si="10">J8*8%</f>
        <v>0</v>
      </c>
      <c r="Q8" s="418">
        <f t="shared" ref="Q8:Q15" si="11">J8*27.8%</f>
        <v>0</v>
      </c>
      <c r="R8" s="421">
        <f t="shared" ref="R8:R15" si="12">O8+P8+Q8</f>
        <v>0</v>
      </c>
      <c r="S8" s="418">
        <f t="shared" ref="S8:S15" si="13">J8/12</f>
        <v>0</v>
      </c>
      <c r="T8" s="418">
        <f t="shared" ref="T8:T15" si="14">S8*33.33%</f>
        <v>0</v>
      </c>
      <c r="U8" s="418">
        <f t="shared" ref="U8:U15" si="15">(S8+T8)*8%</f>
        <v>0</v>
      </c>
      <c r="V8" s="418">
        <f t="shared" ref="V8:V15" si="16">(S8+T8)*1%</f>
        <v>0</v>
      </c>
      <c r="W8" s="418">
        <f t="shared" ref="W8:X8" si="1">S8/12</f>
        <v>0</v>
      </c>
      <c r="X8" s="418">
        <f t="shared" si="1"/>
        <v>0</v>
      </c>
      <c r="Y8" s="418">
        <f t="shared" ref="Y8:Y15" si="18">J8/12</f>
        <v>0</v>
      </c>
      <c r="Z8" s="418">
        <f t="shared" ref="Z8:Z15" si="19">Y8*8%</f>
        <v>0</v>
      </c>
      <c r="AA8" s="418">
        <f t="shared" ref="AA8:AA15" si="20">Y8*1%</f>
        <v>0</v>
      </c>
      <c r="AB8" s="418">
        <f t="shared" ref="AB8:AB15" si="21">(J8/12)</f>
        <v>0</v>
      </c>
      <c r="AC8" s="418">
        <f t="shared" ref="AC8:AC15" si="22">AB8/12</f>
        <v>0</v>
      </c>
      <c r="AD8" s="418">
        <f t="shared" ref="AD8:AD15" si="23">(AB8+AC8)*8%</f>
        <v>0</v>
      </c>
      <c r="AE8" s="418">
        <f t="shared" ref="AE8:AE15" si="24">(J8+S8+T8+Y8)*8%*40%</f>
        <v>0</v>
      </c>
      <c r="AF8" s="418">
        <f t="shared" ref="AF8:AF15" si="25">(S8+T8+Y8+AB8)*27.8%</f>
        <v>0</v>
      </c>
      <c r="AG8" s="422">
        <f t="shared" ref="AG8:AG15" si="26">S8+T8+U8+Y8+Z8+AB8+AE8+AA8+AC8+AF8</f>
        <v>0</v>
      </c>
      <c r="AH8" s="418">
        <f t="shared" ref="AH8:AH15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3.0</v>
      </c>
      <c r="E9" s="414">
        <v>40.0</v>
      </c>
      <c r="F9" s="450">
        <v>3500.0</v>
      </c>
      <c r="G9" s="418">
        <f t="shared" si="2"/>
        <v>10500</v>
      </c>
      <c r="H9" s="418"/>
      <c r="I9" s="451">
        <f t="shared" si="3"/>
        <v>1320</v>
      </c>
      <c r="J9" s="417">
        <f t="shared" si="4"/>
        <v>11820</v>
      </c>
      <c r="K9" s="418">
        <f t="shared" si="5"/>
        <v>450</v>
      </c>
      <c r="L9" s="419">
        <f t="shared" si="6"/>
        <v>531.6</v>
      </c>
      <c r="M9" s="418">
        <f t="shared" si="7"/>
        <v>1320</v>
      </c>
      <c r="N9" s="420">
        <f t="shared" si="8"/>
        <v>2301.6</v>
      </c>
      <c r="O9" s="418">
        <f t="shared" si="9"/>
        <v>118.2</v>
      </c>
      <c r="P9" s="418">
        <f t="shared" si="10"/>
        <v>945.6</v>
      </c>
      <c r="Q9" s="418">
        <f t="shared" si="11"/>
        <v>3285.96</v>
      </c>
      <c r="R9" s="421">
        <f t="shared" si="12"/>
        <v>4349.76</v>
      </c>
      <c r="S9" s="418">
        <f t="shared" si="13"/>
        <v>985</v>
      </c>
      <c r="T9" s="418">
        <f t="shared" si="14"/>
        <v>328.3005</v>
      </c>
      <c r="U9" s="418">
        <f t="shared" si="15"/>
        <v>105.06404</v>
      </c>
      <c r="V9" s="418">
        <f t="shared" si="16"/>
        <v>13.133005</v>
      </c>
      <c r="W9" s="418">
        <f t="shared" ref="W9:X9" si="17">S9/12</f>
        <v>82.08333333</v>
      </c>
      <c r="X9" s="418">
        <f t="shared" si="17"/>
        <v>27.358375</v>
      </c>
      <c r="Y9" s="418">
        <f t="shared" si="18"/>
        <v>985</v>
      </c>
      <c r="Z9" s="418">
        <f t="shared" si="19"/>
        <v>78.8</v>
      </c>
      <c r="AA9" s="418">
        <f t="shared" si="20"/>
        <v>9.85</v>
      </c>
      <c r="AB9" s="418">
        <f t="shared" si="21"/>
        <v>985</v>
      </c>
      <c r="AC9" s="418">
        <f t="shared" si="22"/>
        <v>82.08333333</v>
      </c>
      <c r="AD9" s="418">
        <f t="shared" si="23"/>
        <v>85.36666667</v>
      </c>
      <c r="AE9" s="418">
        <f t="shared" si="24"/>
        <v>451.785616</v>
      </c>
      <c r="AF9" s="418">
        <f t="shared" si="25"/>
        <v>912.757539</v>
      </c>
      <c r="AG9" s="422">
        <f t="shared" si="26"/>
        <v>4923.641028</v>
      </c>
      <c r="AH9" s="418">
        <f t="shared" si="27"/>
        <v>23395.00103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4.0</v>
      </c>
      <c r="E10" s="414">
        <v>40.0</v>
      </c>
      <c r="F10" s="450">
        <v>2100.0</v>
      </c>
      <c r="G10" s="418">
        <f t="shared" si="2"/>
        <v>8400</v>
      </c>
      <c r="H10" s="418"/>
      <c r="I10" s="451">
        <f t="shared" ref="I10:I15" si="29">220*D10</f>
        <v>880</v>
      </c>
      <c r="J10" s="417">
        <f t="shared" si="4"/>
        <v>9280</v>
      </c>
      <c r="K10" s="418">
        <f t="shared" si="5"/>
        <v>600</v>
      </c>
      <c r="L10" s="419">
        <f t="shared" si="6"/>
        <v>1044.8</v>
      </c>
      <c r="M10" s="418">
        <f t="shared" si="7"/>
        <v>1760</v>
      </c>
      <c r="N10" s="420">
        <f t="shared" si="8"/>
        <v>3404.8</v>
      </c>
      <c r="O10" s="418">
        <f t="shared" si="9"/>
        <v>92.8</v>
      </c>
      <c r="P10" s="418">
        <f t="shared" si="10"/>
        <v>742.4</v>
      </c>
      <c r="Q10" s="418">
        <f t="shared" si="11"/>
        <v>2579.84</v>
      </c>
      <c r="R10" s="421">
        <f t="shared" si="12"/>
        <v>3415.04</v>
      </c>
      <c r="S10" s="418">
        <f t="shared" si="13"/>
        <v>773.3333333</v>
      </c>
      <c r="T10" s="418">
        <f t="shared" si="14"/>
        <v>257.752</v>
      </c>
      <c r="U10" s="418">
        <f t="shared" si="15"/>
        <v>82.48682667</v>
      </c>
      <c r="V10" s="418">
        <f t="shared" si="16"/>
        <v>10.31085333</v>
      </c>
      <c r="W10" s="418">
        <f t="shared" ref="W10:X10" si="28">S10/12</f>
        <v>64.44444444</v>
      </c>
      <c r="X10" s="418">
        <f t="shared" si="28"/>
        <v>21.47933333</v>
      </c>
      <c r="Y10" s="418">
        <f t="shared" si="18"/>
        <v>773.3333333</v>
      </c>
      <c r="Z10" s="418">
        <f t="shared" si="19"/>
        <v>61.86666667</v>
      </c>
      <c r="AA10" s="418">
        <f t="shared" si="20"/>
        <v>7.733333333</v>
      </c>
      <c r="AB10" s="418">
        <f t="shared" si="21"/>
        <v>773.3333333</v>
      </c>
      <c r="AC10" s="418">
        <f t="shared" si="22"/>
        <v>64.44444444</v>
      </c>
      <c r="AD10" s="418">
        <f t="shared" si="23"/>
        <v>67.02222222</v>
      </c>
      <c r="AE10" s="418">
        <f t="shared" si="24"/>
        <v>354.7013973</v>
      </c>
      <c r="AF10" s="418">
        <f t="shared" si="25"/>
        <v>716.615056</v>
      </c>
      <c r="AG10" s="422">
        <f t="shared" si="26"/>
        <v>3865.599724</v>
      </c>
      <c r="AH10" s="418">
        <f t="shared" si="27"/>
        <v>19965.43972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1.0</v>
      </c>
      <c r="E11" s="414">
        <v>40.0</v>
      </c>
      <c r="F11" s="450">
        <v>5000.0</v>
      </c>
      <c r="G11" s="418">
        <f t="shared" si="2"/>
        <v>5000</v>
      </c>
      <c r="H11" s="418"/>
      <c r="I11" s="451">
        <f t="shared" si="29"/>
        <v>220</v>
      </c>
      <c r="J11" s="417">
        <f t="shared" si="4"/>
        <v>5220</v>
      </c>
      <c r="K11" s="418">
        <f t="shared" si="5"/>
        <v>150</v>
      </c>
      <c r="L11" s="419">
        <f t="shared" si="6"/>
        <v>87.2</v>
      </c>
      <c r="M11" s="418">
        <f t="shared" si="7"/>
        <v>440</v>
      </c>
      <c r="N11" s="420">
        <f t="shared" si="8"/>
        <v>677.2</v>
      </c>
      <c r="O11" s="418">
        <f t="shared" si="9"/>
        <v>52.2</v>
      </c>
      <c r="P11" s="418">
        <f t="shared" si="10"/>
        <v>417.6</v>
      </c>
      <c r="Q11" s="418">
        <f t="shared" si="11"/>
        <v>1451.16</v>
      </c>
      <c r="R11" s="421">
        <f t="shared" si="12"/>
        <v>1920.96</v>
      </c>
      <c r="S11" s="418">
        <f t="shared" si="13"/>
        <v>435</v>
      </c>
      <c r="T11" s="418">
        <f t="shared" si="14"/>
        <v>144.9855</v>
      </c>
      <c r="U11" s="418">
        <f t="shared" si="15"/>
        <v>46.39884</v>
      </c>
      <c r="V11" s="418">
        <f t="shared" si="16"/>
        <v>5.799855</v>
      </c>
      <c r="W11" s="418">
        <f t="shared" ref="W11:X11" si="30">S11/12</f>
        <v>36.25</v>
      </c>
      <c r="X11" s="418">
        <f t="shared" si="30"/>
        <v>12.082125</v>
      </c>
      <c r="Y11" s="418">
        <f t="shared" si="18"/>
        <v>435</v>
      </c>
      <c r="Z11" s="418">
        <f t="shared" si="19"/>
        <v>34.8</v>
      </c>
      <c r="AA11" s="418">
        <f t="shared" si="20"/>
        <v>4.35</v>
      </c>
      <c r="AB11" s="418">
        <f t="shared" si="21"/>
        <v>435</v>
      </c>
      <c r="AC11" s="418">
        <f t="shared" si="22"/>
        <v>36.25</v>
      </c>
      <c r="AD11" s="418">
        <f t="shared" si="23"/>
        <v>37.7</v>
      </c>
      <c r="AE11" s="418">
        <f t="shared" si="24"/>
        <v>199.519536</v>
      </c>
      <c r="AF11" s="418">
        <f t="shared" si="25"/>
        <v>403.095969</v>
      </c>
      <c r="AG11" s="422">
        <f t="shared" si="26"/>
        <v>2174.399845</v>
      </c>
      <c r="AH11" s="418">
        <f t="shared" si="27"/>
        <v>9992.559845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1.0</v>
      </c>
      <c r="E12" s="414">
        <v>40.0</v>
      </c>
      <c r="F12" s="450">
        <v>1502.0</v>
      </c>
      <c r="G12" s="418">
        <f t="shared" si="2"/>
        <v>1502</v>
      </c>
      <c r="H12" s="418"/>
      <c r="I12" s="451">
        <f t="shared" si="29"/>
        <v>220</v>
      </c>
      <c r="J12" s="417">
        <f t="shared" si="4"/>
        <v>1722</v>
      </c>
      <c r="K12" s="418">
        <f t="shared" si="5"/>
        <v>150</v>
      </c>
      <c r="L12" s="419">
        <f t="shared" si="6"/>
        <v>297.08</v>
      </c>
      <c r="M12" s="418">
        <f t="shared" si="7"/>
        <v>440</v>
      </c>
      <c r="N12" s="420">
        <f t="shared" si="8"/>
        <v>887.08</v>
      </c>
      <c r="O12" s="418">
        <f t="shared" si="9"/>
        <v>17.22</v>
      </c>
      <c r="P12" s="418">
        <f t="shared" si="10"/>
        <v>137.76</v>
      </c>
      <c r="Q12" s="418">
        <f t="shared" si="11"/>
        <v>478.716</v>
      </c>
      <c r="R12" s="421">
        <f t="shared" si="12"/>
        <v>633.696</v>
      </c>
      <c r="S12" s="418">
        <f t="shared" si="13"/>
        <v>143.5</v>
      </c>
      <c r="T12" s="418">
        <f t="shared" si="14"/>
        <v>47.82855</v>
      </c>
      <c r="U12" s="418">
        <f t="shared" si="15"/>
        <v>15.306284</v>
      </c>
      <c r="V12" s="418">
        <f t="shared" si="16"/>
        <v>1.9132855</v>
      </c>
      <c r="W12" s="418">
        <f t="shared" ref="W12:X12" si="31">S12/12</f>
        <v>11.95833333</v>
      </c>
      <c r="X12" s="418">
        <f t="shared" si="31"/>
        <v>3.9857125</v>
      </c>
      <c r="Y12" s="418">
        <f t="shared" si="18"/>
        <v>143.5</v>
      </c>
      <c r="Z12" s="418">
        <f t="shared" si="19"/>
        <v>11.48</v>
      </c>
      <c r="AA12" s="418">
        <f t="shared" si="20"/>
        <v>1.435</v>
      </c>
      <c r="AB12" s="418">
        <f t="shared" si="21"/>
        <v>143.5</v>
      </c>
      <c r="AC12" s="418">
        <f t="shared" si="22"/>
        <v>11.95833333</v>
      </c>
      <c r="AD12" s="418">
        <f t="shared" si="23"/>
        <v>12.43666667</v>
      </c>
      <c r="AE12" s="418">
        <f t="shared" si="24"/>
        <v>65.8185136</v>
      </c>
      <c r="AF12" s="418">
        <f t="shared" si="25"/>
        <v>132.9753369</v>
      </c>
      <c r="AG12" s="422">
        <f t="shared" si="26"/>
        <v>717.3020178</v>
      </c>
      <c r="AH12" s="418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1.0</v>
      </c>
      <c r="E13" s="414">
        <v>40.0</v>
      </c>
      <c r="F13" s="450">
        <v>3700.0</v>
      </c>
      <c r="G13" s="418">
        <f t="shared" si="2"/>
        <v>3700</v>
      </c>
      <c r="H13" s="418"/>
      <c r="I13" s="451">
        <f t="shared" si="29"/>
        <v>220</v>
      </c>
      <c r="J13" s="417">
        <f t="shared" si="4"/>
        <v>3920</v>
      </c>
      <c r="K13" s="418">
        <f t="shared" si="5"/>
        <v>150</v>
      </c>
      <c r="L13" s="419">
        <f t="shared" si="6"/>
        <v>165.2</v>
      </c>
      <c r="M13" s="418">
        <f t="shared" si="7"/>
        <v>440</v>
      </c>
      <c r="N13" s="420">
        <f t="shared" si="8"/>
        <v>755.2</v>
      </c>
      <c r="O13" s="418">
        <f t="shared" si="9"/>
        <v>39.2</v>
      </c>
      <c r="P13" s="418">
        <f t="shared" si="10"/>
        <v>313.6</v>
      </c>
      <c r="Q13" s="418">
        <f t="shared" si="11"/>
        <v>1089.76</v>
      </c>
      <c r="R13" s="421">
        <f t="shared" si="12"/>
        <v>1442.56</v>
      </c>
      <c r="S13" s="418">
        <f t="shared" si="13"/>
        <v>326.6666667</v>
      </c>
      <c r="T13" s="418">
        <f t="shared" si="14"/>
        <v>108.878</v>
      </c>
      <c r="U13" s="418">
        <f t="shared" si="15"/>
        <v>34.84357333</v>
      </c>
      <c r="V13" s="418">
        <f t="shared" si="16"/>
        <v>4.355446667</v>
      </c>
      <c r="W13" s="418">
        <f t="shared" ref="W13:X13" si="32">S13/12</f>
        <v>27.22222222</v>
      </c>
      <c r="X13" s="418">
        <f t="shared" si="32"/>
        <v>9.073166667</v>
      </c>
      <c r="Y13" s="418">
        <f t="shared" si="18"/>
        <v>326.6666667</v>
      </c>
      <c r="Z13" s="418">
        <f t="shared" si="19"/>
        <v>26.13333333</v>
      </c>
      <c r="AA13" s="418">
        <f t="shared" si="20"/>
        <v>3.266666667</v>
      </c>
      <c r="AB13" s="418">
        <f t="shared" si="21"/>
        <v>326.6666667</v>
      </c>
      <c r="AC13" s="418">
        <f t="shared" si="22"/>
        <v>27.22222222</v>
      </c>
      <c r="AD13" s="418">
        <f t="shared" si="23"/>
        <v>28.31111111</v>
      </c>
      <c r="AE13" s="418">
        <f t="shared" si="24"/>
        <v>149.8307627</v>
      </c>
      <c r="AF13" s="418">
        <f t="shared" si="25"/>
        <v>302.708084</v>
      </c>
      <c r="AG13" s="422">
        <f t="shared" si="26"/>
        <v>1632.882642</v>
      </c>
      <c r="AH13" s="418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0.0</v>
      </c>
      <c r="E14" s="414">
        <v>40.0</v>
      </c>
      <c r="F14" s="450">
        <v>3100.0</v>
      </c>
      <c r="G14" s="418">
        <f t="shared" si="2"/>
        <v>0</v>
      </c>
      <c r="H14" s="418"/>
      <c r="I14" s="451">
        <f t="shared" si="29"/>
        <v>0</v>
      </c>
      <c r="J14" s="417">
        <f t="shared" si="4"/>
        <v>0</v>
      </c>
      <c r="K14" s="418">
        <f t="shared" si="5"/>
        <v>0</v>
      </c>
      <c r="L14" s="419">
        <f t="shared" si="6"/>
        <v>0</v>
      </c>
      <c r="M14" s="418">
        <f t="shared" si="7"/>
        <v>0</v>
      </c>
      <c r="N14" s="420">
        <f t="shared" si="8"/>
        <v>0</v>
      </c>
      <c r="O14" s="418">
        <f t="shared" si="9"/>
        <v>0</v>
      </c>
      <c r="P14" s="418">
        <f t="shared" si="10"/>
        <v>0</v>
      </c>
      <c r="Q14" s="418">
        <f t="shared" si="11"/>
        <v>0</v>
      </c>
      <c r="R14" s="421">
        <f t="shared" si="12"/>
        <v>0</v>
      </c>
      <c r="S14" s="418">
        <f t="shared" si="13"/>
        <v>0</v>
      </c>
      <c r="T14" s="418">
        <f t="shared" si="14"/>
        <v>0</v>
      </c>
      <c r="U14" s="418">
        <f t="shared" si="15"/>
        <v>0</v>
      </c>
      <c r="V14" s="418">
        <f t="shared" si="16"/>
        <v>0</v>
      </c>
      <c r="W14" s="418">
        <f t="shared" ref="W14:X14" si="33">S14/12</f>
        <v>0</v>
      </c>
      <c r="X14" s="418">
        <f t="shared" si="33"/>
        <v>0</v>
      </c>
      <c r="Y14" s="418">
        <f t="shared" si="18"/>
        <v>0</v>
      </c>
      <c r="Z14" s="418">
        <f t="shared" si="19"/>
        <v>0</v>
      </c>
      <c r="AA14" s="418">
        <f t="shared" si="20"/>
        <v>0</v>
      </c>
      <c r="AB14" s="418">
        <f t="shared" si="21"/>
        <v>0</v>
      </c>
      <c r="AC14" s="418">
        <f t="shared" si="22"/>
        <v>0</v>
      </c>
      <c r="AD14" s="418">
        <f t="shared" si="23"/>
        <v>0</v>
      </c>
      <c r="AE14" s="418">
        <f t="shared" si="24"/>
        <v>0</v>
      </c>
      <c r="AF14" s="418">
        <f t="shared" si="25"/>
        <v>0</v>
      </c>
      <c r="AG14" s="422">
        <f t="shared" si="26"/>
        <v>0</v>
      </c>
      <c r="AH14" s="418">
        <f t="shared" si="27"/>
        <v>0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0.0</v>
      </c>
      <c r="E15" s="414">
        <v>40.0</v>
      </c>
      <c r="F15" s="450">
        <v>1100.0</v>
      </c>
      <c r="G15" s="418">
        <f t="shared" si="2"/>
        <v>0</v>
      </c>
      <c r="H15" s="418"/>
      <c r="I15" s="451">
        <f t="shared" si="29"/>
        <v>0</v>
      </c>
      <c r="J15" s="417">
        <f t="shared" si="4"/>
        <v>0</v>
      </c>
      <c r="K15" s="418">
        <f t="shared" si="5"/>
        <v>0</v>
      </c>
      <c r="L15" s="419">
        <f t="shared" si="6"/>
        <v>0</v>
      </c>
      <c r="M15" s="418">
        <f t="shared" si="7"/>
        <v>0</v>
      </c>
      <c r="N15" s="420">
        <f t="shared" si="8"/>
        <v>0</v>
      </c>
      <c r="O15" s="418">
        <f t="shared" si="9"/>
        <v>0</v>
      </c>
      <c r="P15" s="418">
        <f t="shared" si="10"/>
        <v>0</v>
      </c>
      <c r="Q15" s="418">
        <f t="shared" si="11"/>
        <v>0</v>
      </c>
      <c r="R15" s="421">
        <f t="shared" si="12"/>
        <v>0</v>
      </c>
      <c r="S15" s="418">
        <f t="shared" si="13"/>
        <v>0</v>
      </c>
      <c r="T15" s="418">
        <f t="shared" si="14"/>
        <v>0</v>
      </c>
      <c r="U15" s="418">
        <f t="shared" si="15"/>
        <v>0</v>
      </c>
      <c r="V15" s="418">
        <f t="shared" si="16"/>
        <v>0</v>
      </c>
      <c r="W15" s="418">
        <f t="shared" ref="W15:X15" si="34">S15/12</f>
        <v>0</v>
      </c>
      <c r="X15" s="418">
        <f t="shared" si="34"/>
        <v>0</v>
      </c>
      <c r="Y15" s="418">
        <f t="shared" si="18"/>
        <v>0</v>
      </c>
      <c r="Z15" s="418">
        <f t="shared" si="19"/>
        <v>0</v>
      </c>
      <c r="AA15" s="418">
        <f t="shared" si="20"/>
        <v>0</v>
      </c>
      <c r="AB15" s="418">
        <f t="shared" si="21"/>
        <v>0</v>
      </c>
      <c r="AC15" s="418">
        <f t="shared" si="22"/>
        <v>0</v>
      </c>
      <c r="AD15" s="418">
        <f t="shared" si="23"/>
        <v>0</v>
      </c>
      <c r="AE15" s="418">
        <f t="shared" si="24"/>
        <v>0</v>
      </c>
      <c r="AF15" s="418">
        <f t="shared" si="25"/>
        <v>0</v>
      </c>
      <c r="AG15" s="422">
        <f t="shared" si="26"/>
        <v>0</v>
      </c>
      <c r="AH15" s="418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73" t="s">
        <v>66</v>
      </c>
      <c r="C16" s="73">
        <f t="shared" ref="C16:D16" si="35">SUM(C8:C15)</f>
        <v>0</v>
      </c>
      <c r="D16" s="60">
        <f t="shared" si="35"/>
        <v>10</v>
      </c>
      <c r="E16" s="61"/>
      <c r="F16" s="424">
        <f t="shared" ref="F16:AH16" si="36">SUM(F8:F15)</f>
        <v>21552</v>
      </c>
      <c r="G16" s="424">
        <f t="shared" si="36"/>
        <v>29102</v>
      </c>
      <c r="H16" s="424">
        <f t="shared" si="36"/>
        <v>0</v>
      </c>
      <c r="I16" s="424">
        <f t="shared" si="36"/>
        <v>2860</v>
      </c>
      <c r="J16" s="424">
        <f t="shared" si="36"/>
        <v>31962</v>
      </c>
      <c r="K16" s="425">
        <f t="shared" si="36"/>
        <v>1500</v>
      </c>
      <c r="L16" s="425">
        <f t="shared" si="36"/>
        <v>2125.88</v>
      </c>
      <c r="M16" s="425">
        <f t="shared" si="36"/>
        <v>4400</v>
      </c>
      <c r="N16" s="64">
        <f t="shared" si="36"/>
        <v>8025.88</v>
      </c>
      <c r="O16" s="425">
        <f t="shared" si="36"/>
        <v>319.62</v>
      </c>
      <c r="P16" s="425">
        <f t="shared" si="36"/>
        <v>2556.96</v>
      </c>
      <c r="Q16" s="425">
        <f t="shared" si="36"/>
        <v>8885.436</v>
      </c>
      <c r="R16" s="66">
        <f t="shared" si="36"/>
        <v>11762.016</v>
      </c>
      <c r="S16" s="67">
        <f t="shared" si="36"/>
        <v>2663.5</v>
      </c>
      <c r="T16" s="67">
        <f t="shared" si="36"/>
        <v>887.74455</v>
      </c>
      <c r="U16" s="67">
        <f t="shared" si="36"/>
        <v>284.099564</v>
      </c>
      <c r="V16" s="67">
        <f t="shared" si="36"/>
        <v>35.5124455</v>
      </c>
      <c r="W16" s="67">
        <f t="shared" si="36"/>
        <v>221.9583333</v>
      </c>
      <c r="X16" s="67">
        <f t="shared" si="36"/>
        <v>73.9787125</v>
      </c>
      <c r="Y16" s="67">
        <f t="shared" si="36"/>
        <v>2663.5</v>
      </c>
      <c r="Z16" s="67">
        <f t="shared" si="36"/>
        <v>213.08</v>
      </c>
      <c r="AA16" s="67">
        <f t="shared" si="36"/>
        <v>26.635</v>
      </c>
      <c r="AB16" s="67">
        <f t="shared" si="36"/>
        <v>2663.5</v>
      </c>
      <c r="AC16" s="67">
        <f t="shared" si="36"/>
        <v>221.9583333</v>
      </c>
      <c r="AD16" s="67">
        <f t="shared" si="36"/>
        <v>230.8366667</v>
      </c>
      <c r="AE16" s="67">
        <f t="shared" si="36"/>
        <v>1221.655826</v>
      </c>
      <c r="AF16" s="67">
        <f t="shared" si="36"/>
        <v>2468.151985</v>
      </c>
      <c r="AG16" s="67">
        <f t="shared" si="36"/>
        <v>13313.82526</v>
      </c>
      <c r="AH16" s="68">
        <f t="shared" si="36"/>
        <v>65063.72126</v>
      </c>
      <c r="AI16" s="3"/>
      <c r="AJ16" s="2"/>
      <c r="AK16" s="2"/>
      <c r="AL16" s="2"/>
      <c r="AM16" s="2"/>
      <c r="AN16" s="2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69"/>
      <c r="K17" s="69"/>
      <c r="L17" s="2"/>
      <c r="M17" s="2"/>
      <c r="N17" s="69"/>
      <c r="O17" s="69"/>
      <c r="P17" s="2"/>
      <c r="Q17" s="2"/>
      <c r="R17" s="69"/>
      <c r="S17" s="70"/>
      <c r="T17" s="2"/>
      <c r="U17" s="2"/>
      <c r="V17" s="2"/>
      <c r="W17" s="2"/>
      <c r="X17" s="2"/>
      <c r="Y17" s="70"/>
      <c r="Z17" s="70"/>
      <c r="AA17" s="70"/>
      <c r="AB17" s="2"/>
      <c r="AC17" s="2"/>
      <c r="AD17" s="2"/>
      <c r="AE17" s="70"/>
      <c r="AF17" s="70"/>
      <c r="AG17" s="2"/>
      <c r="AH17" s="2"/>
      <c r="AI17" s="2"/>
      <c r="AJ17" s="2"/>
      <c r="AK17" s="2"/>
      <c r="AL17" s="2"/>
      <c r="AM17" s="2"/>
      <c r="AN17" s="2"/>
    </row>
    <row r="18" ht="14.25" customHeight="1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1.0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7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38">F29*5</f>
        <v>6500</v>
      </c>
      <c r="H29" s="383">
        <f t="shared" si="37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38"/>
        <v>6500</v>
      </c>
      <c r="H30" s="383">
        <f t="shared" si="37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43" t="s">
        <v>350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44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353"/>
      <c r="C5" s="445" t="s">
        <v>1</v>
      </c>
      <c r="D5" s="445"/>
      <c r="E5" s="445"/>
      <c r="F5" s="445"/>
      <c r="G5" s="445"/>
      <c r="H5" s="445"/>
      <c r="I5" s="445"/>
      <c r="J5" s="445"/>
      <c r="K5" s="446" t="s">
        <v>2</v>
      </c>
      <c r="L5" s="446"/>
      <c r="M5" s="446"/>
      <c r="N5" s="446"/>
      <c r="O5" s="447" t="s">
        <v>3</v>
      </c>
      <c r="P5" s="447"/>
      <c r="Q5" s="447"/>
      <c r="R5" s="447"/>
      <c r="S5" s="448" t="s">
        <v>4</v>
      </c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1.0</v>
      </c>
      <c r="E8" s="414">
        <v>40.0</v>
      </c>
      <c r="F8" s="450">
        <v>1550.0</v>
      </c>
      <c r="G8" s="418">
        <f t="shared" ref="G8:G17" si="2">F8*D8</f>
        <v>1550</v>
      </c>
      <c r="H8" s="418"/>
      <c r="I8" s="451">
        <f t="shared" ref="I8:I9" si="3">440*D8</f>
        <v>440</v>
      </c>
      <c r="J8" s="417">
        <f t="shared" ref="J8:J17" si="4">G8+H8+I8</f>
        <v>1990</v>
      </c>
      <c r="K8" s="418">
        <f t="shared" ref="K8:K17" si="5">150*D8</f>
        <v>150</v>
      </c>
      <c r="L8" s="419">
        <f t="shared" ref="L8:L17" si="6">IF((8.8*2*22*D8)&gt;(G8*6%),((8.8*2*22*D8)-(G8*6%)),0)</f>
        <v>294.2</v>
      </c>
      <c r="M8" s="418">
        <f t="shared" ref="M8:M17" si="7">20*22*D8</f>
        <v>440</v>
      </c>
      <c r="N8" s="420">
        <f t="shared" ref="N8:N17" si="8">K8+L8+M8</f>
        <v>884.2</v>
      </c>
      <c r="O8" s="418">
        <f t="shared" ref="O8:O17" si="9">J8*1%</f>
        <v>19.9</v>
      </c>
      <c r="P8" s="418">
        <f t="shared" ref="P8:P17" si="10">J8*8%</f>
        <v>159.2</v>
      </c>
      <c r="Q8" s="418">
        <f t="shared" ref="Q8:Q17" si="11">J8*27.8%</f>
        <v>553.22</v>
      </c>
      <c r="R8" s="421">
        <f t="shared" ref="R8:R17" si="12">O8+P8+Q8</f>
        <v>732.32</v>
      </c>
      <c r="S8" s="418">
        <f t="shared" ref="S8:S17" si="13">J8/12</f>
        <v>165.8333333</v>
      </c>
      <c r="T8" s="418">
        <f t="shared" ref="T8:T17" si="14">S8*33.33%</f>
        <v>55.27225</v>
      </c>
      <c r="U8" s="418">
        <f t="shared" ref="U8:U17" si="15">(S8+T8)*8%</f>
        <v>17.68844667</v>
      </c>
      <c r="V8" s="418">
        <f t="shared" ref="V8:V17" si="16">(S8+T8)*1%</f>
        <v>2.211055833</v>
      </c>
      <c r="W8" s="418">
        <f t="shared" ref="W8:X8" si="1">S8/12</f>
        <v>13.81944444</v>
      </c>
      <c r="X8" s="418">
        <f t="shared" si="1"/>
        <v>4.606020833</v>
      </c>
      <c r="Y8" s="418">
        <f t="shared" ref="Y8:Y17" si="18">J8/12</f>
        <v>165.8333333</v>
      </c>
      <c r="Z8" s="418">
        <f t="shared" ref="Z8:Z17" si="19">Y8*8%</f>
        <v>13.26666667</v>
      </c>
      <c r="AA8" s="418">
        <f t="shared" ref="AA8:AA17" si="20">Y8*1%</f>
        <v>1.658333333</v>
      </c>
      <c r="AB8" s="418">
        <f t="shared" ref="AB8:AB17" si="21">(J8/12)</f>
        <v>165.8333333</v>
      </c>
      <c r="AC8" s="418">
        <f t="shared" ref="AC8:AC17" si="22">AB8/12</f>
        <v>13.81944444</v>
      </c>
      <c r="AD8" s="418">
        <f t="shared" ref="AD8:AD17" si="23">(AB8+AC8)*8%</f>
        <v>14.37222222</v>
      </c>
      <c r="AE8" s="418">
        <f t="shared" ref="AE8:AE17" si="24">(J8+S8+T8+Y8)*8%*40%</f>
        <v>76.06204533</v>
      </c>
      <c r="AF8" s="418">
        <f t="shared" ref="AF8:AF17" si="25">(S8+T8+Y8+AB8)*27.8%</f>
        <v>153.6706855</v>
      </c>
      <c r="AG8" s="422">
        <f t="shared" ref="AG8:AG17" si="26">S8+T8+U8+Y8+Z8+AB8+AE8+AA8+AC8+AF8</f>
        <v>828.9378719</v>
      </c>
      <c r="AH8" s="418">
        <f t="shared" ref="AH8:AH17" si="27">J8+N8+R8+AG8</f>
        <v>4435.457872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1.0</v>
      </c>
      <c r="E9" s="414">
        <v>40.0</v>
      </c>
      <c r="F9" s="450">
        <v>3500.0</v>
      </c>
      <c r="G9" s="418">
        <f t="shared" si="2"/>
        <v>3500</v>
      </c>
      <c r="H9" s="418"/>
      <c r="I9" s="451">
        <f t="shared" si="3"/>
        <v>440</v>
      </c>
      <c r="J9" s="417">
        <f t="shared" si="4"/>
        <v>3940</v>
      </c>
      <c r="K9" s="418">
        <f t="shared" si="5"/>
        <v>150</v>
      </c>
      <c r="L9" s="419">
        <f t="shared" si="6"/>
        <v>177.2</v>
      </c>
      <c r="M9" s="418">
        <f t="shared" si="7"/>
        <v>440</v>
      </c>
      <c r="N9" s="420">
        <f t="shared" si="8"/>
        <v>767.2</v>
      </c>
      <c r="O9" s="418">
        <f t="shared" si="9"/>
        <v>39.4</v>
      </c>
      <c r="P9" s="418">
        <f t="shared" si="10"/>
        <v>315.2</v>
      </c>
      <c r="Q9" s="418">
        <f t="shared" si="11"/>
        <v>1095.32</v>
      </c>
      <c r="R9" s="421">
        <f t="shared" si="12"/>
        <v>1449.92</v>
      </c>
      <c r="S9" s="418">
        <f t="shared" si="13"/>
        <v>328.3333333</v>
      </c>
      <c r="T9" s="418">
        <f t="shared" si="14"/>
        <v>109.4335</v>
      </c>
      <c r="U9" s="418">
        <f t="shared" si="15"/>
        <v>35.02134667</v>
      </c>
      <c r="V9" s="418">
        <f t="shared" si="16"/>
        <v>4.377668333</v>
      </c>
      <c r="W9" s="418">
        <f t="shared" ref="W9:X9" si="17">S9/12</f>
        <v>27.36111111</v>
      </c>
      <c r="X9" s="418">
        <f t="shared" si="17"/>
        <v>9.119458333</v>
      </c>
      <c r="Y9" s="418">
        <f t="shared" si="18"/>
        <v>328.3333333</v>
      </c>
      <c r="Z9" s="418">
        <f t="shared" si="19"/>
        <v>26.26666667</v>
      </c>
      <c r="AA9" s="418">
        <f t="shared" si="20"/>
        <v>3.283333333</v>
      </c>
      <c r="AB9" s="418">
        <f t="shared" si="21"/>
        <v>328.3333333</v>
      </c>
      <c r="AC9" s="418">
        <f t="shared" si="22"/>
        <v>27.36111111</v>
      </c>
      <c r="AD9" s="418">
        <f t="shared" si="23"/>
        <v>28.45555556</v>
      </c>
      <c r="AE9" s="418">
        <f t="shared" si="24"/>
        <v>150.5952053</v>
      </c>
      <c r="AF9" s="418">
        <f t="shared" si="25"/>
        <v>304.252513</v>
      </c>
      <c r="AG9" s="422">
        <f t="shared" si="26"/>
        <v>1641.213676</v>
      </c>
      <c r="AH9" s="418">
        <f t="shared" si="27"/>
        <v>7798.333676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2.0</v>
      </c>
      <c r="E10" s="414">
        <v>40.0</v>
      </c>
      <c r="F10" s="450">
        <v>2100.0</v>
      </c>
      <c r="G10" s="418">
        <f t="shared" si="2"/>
        <v>4200</v>
      </c>
      <c r="H10" s="418"/>
      <c r="I10" s="451">
        <f t="shared" ref="I10:I17" si="29">220*D10</f>
        <v>440</v>
      </c>
      <c r="J10" s="417">
        <f t="shared" si="4"/>
        <v>4640</v>
      </c>
      <c r="K10" s="418">
        <f t="shared" si="5"/>
        <v>300</v>
      </c>
      <c r="L10" s="419">
        <f t="shared" si="6"/>
        <v>522.4</v>
      </c>
      <c r="M10" s="418">
        <f t="shared" si="7"/>
        <v>880</v>
      </c>
      <c r="N10" s="420">
        <f t="shared" si="8"/>
        <v>1702.4</v>
      </c>
      <c r="O10" s="418">
        <f t="shared" si="9"/>
        <v>46.4</v>
      </c>
      <c r="P10" s="418">
        <f t="shared" si="10"/>
        <v>371.2</v>
      </c>
      <c r="Q10" s="418">
        <f t="shared" si="11"/>
        <v>1289.92</v>
      </c>
      <c r="R10" s="421">
        <f t="shared" si="12"/>
        <v>1707.52</v>
      </c>
      <c r="S10" s="418">
        <f t="shared" si="13"/>
        <v>386.6666667</v>
      </c>
      <c r="T10" s="418">
        <f t="shared" si="14"/>
        <v>128.876</v>
      </c>
      <c r="U10" s="418">
        <f t="shared" si="15"/>
        <v>41.24341333</v>
      </c>
      <c r="V10" s="418">
        <f t="shared" si="16"/>
        <v>5.155426667</v>
      </c>
      <c r="W10" s="418">
        <f t="shared" ref="W10:X10" si="28">S10/12</f>
        <v>32.22222222</v>
      </c>
      <c r="X10" s="418">
        <f t="shared" si="28"/>
        <v>10.73966667</v>
      </c>
      <c r="Y10" s="418">
        <f t="shared" si="18"/>
        <v>386.6666667</v>
      </c>
      <c r="Z10" s="418">
        <f t="shared" si="19"/>
        <v>30.93333333</v>
      </c>
      <c r="AA10" s="418">
        <f t="shared" si="20"/>
        <v>3.866666667</v>
      </c>
      <c r="AB10" s="418">
        <f t="shared" si="21"/>
        <v>386.6666667</v>
      </c>
      <c r="AC10" s="418">
        <f t="shared" si="22"/>
        <v>32.22222222</v>
      </c>
      <c r="AD10" s="418">
        <f t="shared" si="23"/>
        <v>33.51111111</v>
      </c>
      <c r="AE10" s="418">
        <f t="shared" si="24"/>
        <v>177.3506987</v>
      </c>
      <c r="AF10" s="418">
        <f t="shared" si="25"/>
        <v>358.307528</v>
      </c>
      <c r="AG10" s="422">
        <f t="shared" si="26"/>
        <v>1932.799862</v>
      </c>
      <c r="AH10" s="418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0.0</v>
      </c>
      <c r="E11" s="414">
        <v>40.0</v>
      </c>
      <c r="F11" s="450">
        <v>5000.0</v>
      </c>
      <c r="G11" s="418">
        <f t="shared" si="2"/>
        <v>0</v>
      </c>
      <c r="H11" s="418"/>
      <c r="I11" s="451">
        <f t="shared" si="29"/>
        <v>0</v>
      </c>
      <c r="J11" s="417">
        <f t="shared" si="4"/>
        <v>0</v>
      </c>
      <c r="K11" s="418">
        <f t="shared" si="5"/>
        <v>0</v>
      </c>
      <c r="L11" s="419">
        <f t="shared" si="6"/>
        <v>0</v>
      </c>
      <c r="M11" s="418">
        <f t="shared" si="7"/>
        <v>0</v>
      </c>
      <c r="N11" s="420">
        <f t="shared" si="8"/>
        <v>0</v>
      </c>
      <c r="O11" s="418">
        <f t="shared" si="9"/>
        <v>0</v>
      </c>
      <c r="P11" s="418">
        <f t="shared" si="10"/>
        <v>0</v>
      </c>
      <c r="Q11" s="418">
        <f t="shared" si="11"/>
        <v>0</v>
      </c>
      <c r="R11" s="421">
        <f t="shared" si="12"/>
        <v>0</v>
      </c>
      <c r="S11" s="418">
        <f t="shared" si="13"/>
        <v>0</v>
      </c>
      <c r="T11" s="418">
        <f t="shared" si="14"/>
        <v>0</v>
      </c>
      <c r="U11" s="418">
        <f t="shared" si="15"/>
        <v>0</v>
      </c>
      <c r="V11" s="418">
        <f t="shared" si="16"/>
        <v>0</v>
      </c>
      <c r="W11" s="418">
        <f t="shared" ref="W11:X11" si="30">S11/12</f>
        <v>0</v>
      </c>
      <c r="X11" s="418">
        <f t="shared" si="30"/>
        <v>0</v>
      </c>
      <c r="Y11" s="418">
        <f t="shared" si="18"/>
        <v>0</v>
      </c>
      <c r="Z11" s="418">
        <f t="shared" si="19"/>
        <v>0</v>
      </c>
      <c r="AA11" s="418">
        <f t="shared" si="20"/>
        <v>0</v>
      </c>
      <c r="AB11" s="418">
        <f t="shared" si="21"/>
        <v>0</v>
      </c>
      <c r="AC11" s="418">
        <f t="shared" si="22"/>
        <v>0</v>
      </c>
      <c r="AD11" s="418">
        <f t="shared" si="23"/>
        <v>0</v>
      </c>
      <c r="AE11" s="418">
        <f t="shared" si="24"/>
        <v>0</v>
      </c>
      <c r="AF11" s="418">
        <f t="shared" si="25"/>
        <v>0</v>
      </c>
      <c r="AG11" s="422">
        <f t="shared" si="26"/>
        <v>0</v>
      </c>
      <c r="AH11" s="418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0.0</v>
      </c>
      <c r="E12" s="414">
        <v>40.0</v>
      </c>
      <c r="F12" s="450">
        <v>1502.0</v>
      </c>
      <c r="G12" s="418">
        <f t="shared" si="2"/>
        <v>0</v>
      </c>
      <c r="H12" s="418"/>
      <c r="I12" s="451">
        <f t="shared" si="29"/>
        <v>0</v>
      </c>
      <c r="J12" s="417">
        <f t="shared" si="4"/>
        <v>0</v>
      </c>
      <c r="K12" s="418">
        <f t="shared" si="5"/>
        <v>0</v>
      </c>
      <c r="L12" s="419">
        <f t="shared" si="6"/>
        <v>0</v>
      </c>
      <c r="M12" s="418">
        <f t="shared" si="7"/>
        <v>0</v>
      </c>
      <c r="N12" s="420">
        <f t="shared" si="8"/>
        <v>0</v>
      </c>
      <c r="O12" s="418">
        <f t="shared" si="9"/>
        <v>0</v>
      </c>
      <c r="P12" s="418">
        <f t="shared" si="10"/>
        <v>0</v>
      </c>
      <c r="Q12" s="418">
        <f t="shared" si="11"/>
        <v>0</v>
      </c>
      <c r="R12" s="421">
        <f t="shared" si="12"/>
        <v>0</v>
      </c>
      <c r="S12" s="418">
        <f t="shared" si="13"/>
        <v>0</v>
      </c>
      <c r="T12" s="418">
        <f t="shared" si="14"/>
        <v>0</v>
      </c>
      <c r="U12" s="418">
        <f t="shared" si="15"/>
        <v>0</v>
      </c>
      <c r="V12" s="418">
        <f t="shared" si="16"/>
        <v>0</v>
      </c>
      <c r="W12" s="418">
        <f t="shared" ref="W12:X12" si="31">S12/12</f>
        <v>0</v>
      </c>
      <c r="X12" s="418">
        <f t="shared" si="31"/>
        <v>0</v>
      </c>
      <c r="Y12" s="418">
        <f t="shared" si="18"/>
        <v>0</v>
      </c>
      <c r="Z12" s="418">
        <f t="shared" si="19"/>
        <v>0</v>
      </c>
      <c r="AA12" s="418">
        <f t="shared" si="20"/>
        <v>0</v>
      </c>
      <c r="AB12" s="418">
        <f t="shared" si="21"/>
        <v>0</v>
      </c>
      <c r="AC12" s="418">
        <f t="shared" si="22"/>
        <v>0</v>
      </c>
      <c r="AD12" s="418">
        <f t="shared" si="23"/>
        <v>0</v>
      </c>
      <c r="AE12" s="418">
        <f t="shared" si="24"/>
        <v>0</v>
      </c>
      <c r="AF12" s="418">
        <f t="shared" si="25"/>
        <v>0</v>
      </c>
      <c r="AG12" s="422">
        <f t="shared" si="26"/>
        <v>0</v>
      </c>
      <c r="AH12" s="418">
        <f t="shared" si="27"/>
        <v>0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0.0</v>
      </c>
      <c r="E13" s="414">
        <v>40.0</v>
      </c>
      <c r="F13" s="450">
        <v>3700.0</v>
      </c>
      <c r="G13" s="418">
        <f t="shared" si="2"/>
        <v>0</v>
      </c>
      <c r="H13" s="418"/>
      <c r="I13" s="451">
        <f t="shared" si="29"/>
        <v>0</v>
      </c>
      <c r="J13" s="417">
        <f t="shared" si="4"/>
        <v>0</v>
      </c>
      <c r="K13" s="418">
        <f t="shared" si="5"/>
        <v>0</v>
      </c>
      <c r="L13" s="419">
        <f t="shared" si="6"/>
        <v>0</v>
      </c>
      <c r="M13" s="418">
        <f t="shared" si="7"/>
        <v>0</v>
      </c>
      <c r="N13" s="420">
        <f t="shared" si="8"/>
        <v>0</v>
      </c>
      <c r="O13" s="418">
        <f t="shared" si="9"/>
        <v>0</v>
      </c>
      <c r="P13" s="418">
        <f t="shared" si="10"/>
        <v>0</v>
      </c>
      <c r="Q13" s="418">
        <f t="shared" si="11"/>
        <v>0</v>
      </c>
      <c r="R13" s="421">
        <f t="shared" si="12"/>
        <v>0</v>
      </c>
      <c r="S13" s="418">
        <f t="shared" si="13"/>
        <v>0</v>
      </c>
      <c r="T13" s="418">
        <f t="shared" si="14"/>
        <v>0</v>
      </c>
      <c r="U13" s="418">
        <f t="shared" si="15"/>
        <v>0</v>
      </c>
      <c r="V13" s="418">
        <f t="shared" si="16"/>
        <v>0</v>
      </c>
      <c r="W13" s="418">
        <f t="shared" ref="W13:X13" si="32">S13/12</f>
        <v>0</v>
      </c>
      <c r="X13" s="418">
        <f t="shared" si="32"/>
        <v>0</v>
      </c>
      <c r="Y13" s="418">
        <f t="shared" si="18"/>
        <v>0</v>
      </c>
      <c r="Z13" s="418">
        <f t="shared" si="19"/>
        <v>0</v>
      </c>
      <c r="AA13" s="418">
        <f t="shared" si="20"/>
        <v>0</v>
      </c>
      <c r="AB13" s="418">
        <f t="shared" si="21"/>
        <v>0</v>
      </c>
      <c r="AC13" s="418">
        <f t="shared" si="22"/>
        <v>0</v>
      </c>
      <c r="AD13" s="418">
        <f t="shared" si="23"/>
        <v>0</v>
      </c>
      <c r="AE13" s="418">
        <f t="shared" si="24"/>
        <v>0</v>
      </c>
      <c r="AF13" s="418">
        <f t="shared" si="25"/>
        <v>0</v>
      </c>
      <c r="AG13" s="422">
        <f t="shared" si="26"/>
        <v>0</v>
      </c>
      <c r="AH13" s="418">
        <f t="shared" si="27"/>
        <v>0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0.0</v>
      </c>
      <c r="E14" s="414">
        <v>40.0</v>
      </c>
      <c r="F14" s="450">
        <v>3100.0</v>
      </c>
      <c r="G14" s="418">
        <f t="shared" si="2"/>
        <v>0</v>
      </c>
      <c r="H14" s="418"/>
      <c r="I14" s="451">
        <f t="shared" si="29"/>
        <v>0</v>
      </c>
      <c r="J14" s="417">
        <f t="shared" si="4"/>
        <v>0</v>
      </c>
      <c r="K14" s="418">
        <f t="shared" si="5"/>
        <v>0</v>
      </c>
      <c r="L14" s="419">
        <f t="shared" si="6"/>
        <v>0</v>
      </c>
      <c r="M14" s="418">
        <f t="shared" si="7"/>
        <v>0</v>
      </c>
      <c r="N14" s="420">
        <f t="shared" si="8"/>
        <v>0</v>
      </c>
      <c r="O14" s="418">
        <f t="shared" si="9"/>
        <v>0</v>
      </c>
      <c r="P14" s="418">
        <f t="shared" si="10"/>
        <v>0</v>
      </c>
      <c r="Q14" s="418">
        <f t="shared" si="11"/>
        <v>0</v>
      </c>
      <c r="R14" s="421">
        <f t="shared" si="12"/>
        <v>0</v>
      </c>
      <c r="S14" s="418">
        <f t="shared" si="13"/>
        <v>0</v>
      </c>
      <c r="T14" s="418">
        <f t="shared" si="14"/>
        <v>0</v>
      </c>
      <c r="U14" s="418">
        <f t="shared" si="15"/>
        <v>0</v>
      </c>
      <c r="V14" s="418">
        <f t="shared" si="16"/>
        <v>0</v>
      </c>
      <c r="W14" s="418">
        <f t="shared" ref="W14:X14" si="33">S14/12</f>
        <v>0</v>
      </c>
      <c r="X14" s="418">
        <f t="shared" si="33"/>
        <v>0</v>
      </c>
      <c r="Y14" s="418">
        <f t="shared" si="18"/>
        <v>0</v>
      </c>
      <c r="Z14" s="418">
        <f t="shared" si="19"/>
        <v>0</v>
      </c>
      <c r="AA14" s="418">
        <f t="shared" si="20"/>
        <v>0</v>
      </c>
      <c r="AB14" s="418">
        <f t="shared" si="21"/>
        <v>0</v>
      </c>
      <c r="AC14" s="418">
        <f t="shared" si="22"/>
        <v>0</v>
      </c>
      <c r="AD14" s="418">
        <f t="shared" si="23"/>
        <v>0</v>
      </c>
      <c r="AE14" s="418">
        <f t="shared" si="24"/>
        <v>0</v>
      </c>
      <c r="AF14" s="418">
        <f t="shared" si="25"/>
        <v>0</v>
      </c>
      <c r="AG14" s="422">
        <f t="shared" si="26"/>
        <v>0</v>
      </c>
      <c r="AH14" s="418">
        <f t="shared" si="27"/>
        <v>0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1.0</v>
      </c>
      <c r="E15" s="414">
        <v>40.0</v>
      </c>
      <c r="F15" s="450">
        <v>1100.0</v>
      </c>
      <c r="G15" s="418">
        <f t="shared" si="2"/>
        <v>1100</v>
      </c>
      <c r="H15" s="418"/>
      <c r="I15" s="451">
        <f t="shared" si="29"/>
        <v>220</v>
      </c>
      <c r="J15" s="417">
        <f t="shared" si="4"/>
        <v>1320</v>
      </c>
      <c r="K15" s="418">
        <f t="shared" si="5"/>
        <v>150</v>
      </c>
      <c r="L15" s="419">
        <f t="shared" si="6"/>
        <v>321.2</v>
      </c>
      <c r="M15" s="418">
        <f t="shared" si="7"/>
        <v>440</v>
      </c>
      <c r="N15" s="420">
        <f t="shared" si="8"/>
        <v>911.2</v>
      </c>
      <c r="O15" s="418">
        <f t="shared" si="9"/>
        <v>13.2</v>
      </c>
      <c r="P15" s="418">
        <f t="shared" si="10"/>
        <v>105.6</v>
      </c>
      <c r="Q15" s="418">
        <f t="shared" si="11"/>
        <v>366.96</v>
      </c>
      <c r="R15" s="421">
        <f t="shared" si="12"/>
        <v>485.76</v>
      </c>
      <c r="S15" s="418">
        <f t="shared" si="13"/>
        <v>110</v>
      </c>
      <c r="T15" s="418">
        <f t="shared" si="14"/>
        <v>36.663</v>
      </c>
      <c r="U15" s="418">
        <f t="shared" si="15"/>
        <v>11.73304</v>
      </c>
      <c r="V15" s="418">
        <f t="shared" si="16"/>
        <v>1.46663</v>
      </c>
      <c r="W15" s="418">
        <f t="shared" ref="W15:X15" si="34">S15/12</f>
        <v>9.166666667</v>
      </c>
      <c r="X15" s="418">
        <f t="shared" si="34"/>
        <v>3.05525</v>
      </c>
      <c r="Y15" s="418">
        <f t="shared" si="18"/>
        <v>110</v>
      </c>
      <c r="Z15" s="418">
        <f t="shared" si="19"/>
        <v>8.8</v>
      </c>
      <c r="AA15" s="418">
        <f t="shared" si="20"/>
        <v>1.1</v>
      </c>
      <c r="AB15" s="418">
        <f t="shared" si="21"/>
        <v>110</v>
      </c>
      <c r="AC15" s="418">
        <f t="shared" si="22"/>
        <v>9.166666667</v>
      </c>
      <c r="AD15" s="418">
        <f t="shared" si="23"/>
        <v>9.533333333</v>
      </c>
      <c r="AE15" s="418">
        <f t="shared" si="24"/>
        <v>50.453216</v>
      </c>
      <c r="AF15" s="418">
        <f t="shared" si="25"/>
        <v>101.932314</v>
      </c>
      <c r="AG15" s="422">
        <f t="shared" si="26"/>
        <v>549.8482367</v>
      </c>
      <c r="AH15" s="418">
        <f t="shared" si="27"/>
        <v>3266.808237</v>
      </c>
      <c r="AI15" s="2"/>
      <c r="AJ15" s="2"/>
      <c r="AK15" s="2"/>
      <c r="AL15" s="2"/>
      <c r="AM15" s="2"/>
      <c r="AN15" s="2"/>
    </row>
    <row r="16" ht="14.25" customHeight="1">
      <c r="A16" s="40"/>
      <c r="B16" s="412" t="s">
        <v>351</v>
      </c>
      <c r="C16" s="413"/>
      <c r="D16" s="414">
        <v>0.0</v>
      </c>
      <c r="E16" s="414">
        <v>40.0</v>
      </c>
      <c r="F16" s="450">
        <v>1900.0</v>
      </c>
      <c r="G16" s="418">
        <f t="shared" si="2"/>
        <v>0</v>
      </c>
      <c r="H16" s="418"/>
      <c r="I16" s="451">
        <f t="shared" si="29"/>
        <v>0</v>
      </c>
      <c r="J16" s="417">
        <f t="shared" si="4"/>
        <v>0</v>
      </c>
      <c r="K16" s="418">
        <f t="shared" si="5"/>
        <v>0</v>
      </c>
      <c r="L16" s="419">
        <f t="shared" si="6"/>
        <v>0</v>
      </c>
      <c r="M16" s="418">
        <f t="shared" si="7"/>
        <v>0</v>
      </c>
      <c r="N16" s="420">
        <f t="shared" si="8"/>
        <v>0</v>
      </c>
      <c r="O16" s="418">
        <f t="shared" si="9"/>
        <v>0</v>
      </c>
      <c r="P16" s="418">
        <f t="shared" si="10"/>
        <v>0</v>
      </c>
      <c r="Q16" s="418">
        <f t="shared" si="11"/>
        <v>0</v>
      </c>
      <c r="R16" s="421">
        <f t="shared" si="12"/>
        <v>0</v>
      </c>
      <c r="S16" s="418">
        <f t="shared" si="13"/>
        <v>0</v>
      </c>
      <c r="T16" s="418">
        <f t="shared" si="14"/>
        <v>0</v>
      </c>
      <c r="U16" s="418">
        <f t="shared" si="15"/>
        <v>0</v>
      </c>
      <c r="V16" s="418">
        <f t="shared" si="16"/>
        <v>0</v>
      </c>
      <c r="W16" s="418">
        <f t="shared" ref="W16:X16" si="35">S16/12</f>
        <v>0</v>
      </c>
      <c r="X16" s="418">
        <f t="shared" si="35"/>
        <v>0</v>
      </c>
      <c r="Y16" s="418">
        <f t="shared" si="18"/>
        <v>0</v>
      </c>
      <c r="Z16" s="418">
        <f t="shared" si="19"/>
        <v>0</v>
      </c>
      <c r="AA16" s="418">
        <f t="shared" si="20"/>
        <v>0</v>
      </c>
      <c r="AB16" s="418">
        <f t="shared" si="21"/>
        <v>0</v>
      </c>
      <c r="AC16" s="418">
        <f t="shared" si="22"/>
        <v>0</v>
      </c>
      <c r="AD16" s="418">
        <f t="shared" si="23"/>
        <v>0</v>
      </c>
      <c r="AE16" s="418">
        <f t="shared" si="24"/>
        <v>0</v>
      </c>
      <c r="AF16" s="418">
        <f t="shared" si="25"/>
        <v>0</v>
      </c>
      <c r="AG16" s="422">
        <f t="shared" si="26"/>
        <v>0</v>
      </c>
      <c r="AH16" s="418">
        <f t="shared" si="27"/>
        <v>0</v>
      </c>
      <c r="AI16" s="2"/>
      <c r="AJ16" s="2"/>
      <c r="AK16" s="2"/>
      <c r="AL16" s="2"/>
      <c r="AM16" s="2"/>
      <c r="AN16" s="2"/>
    </row>
    <row r="17" ht="14.25" customHeight="1">
      <c r="A17" s="40"/>
      <c r="B17" s="412" t="s">
        <v>352</v>
      </c>
      <c r="C17" s="413"/>
      <c r="D17" s="414">
        <v>0.0</v>
      </c>
      <c r="E17" s="414">
        <v>40.0</v>
      </c>
      <c r="F17" s="450">
        <v>3000.0</v>
      </c>
      <c r="G17" s="418">
        <f t="shared" si="2"/>
        <v>0</v>
      </c>
      <c r="H17" s="418"/>
      <c r="I17" s="451">
        <f t="shared" si="29"/>
        <v>0</v>
      </c>
      <c r="J17" s="417">
        <f t="shared" si="4"/>
        <v>0</v>
      </c>
      <c r="K17" s="418">
        <f t="shared" si="5"/>
        <v>0</v>
      </c>
      <c r="L17" s="419">
        <f t="shared" si="6"/>
        <v>0</v>
      </c>
      <c r="M17" s="418">
        <f t="shared" si="7"/>
        <v>0</v>
      </c>
      <c r="N17" s="420">
        <f t="shared" si="8"/>
        <v>0</v>
      </c>
      <c r="O17" s="418">
        <f t="shared" si="9"/>
        <v>0</v>
      </c>
      <c r="P17" s="418">
        <f t="shared" si="10"/>
        <v>0</v>
      </c>
      <c r="Q17" s="418">
        <f t="shared" si="11"/>
        <v>0</v>
      </c>
      <c r="R17" s="421">
        <f t="shared" si="12"/>
        <v>0</v>
      </c>
      <c r="S17" s="418">
        <f t="shared" si="13"/>
        <v>0</v>
      </c>
      <c r="T17" s="418">
        <f t="shared" si="14"/>
        <v>0</v>
      </c>
      <c r="U17" s="418">
        <f t="shared" si="15"/>
        <v>0</v>
      </c>
      <c r="V17" s="418">
        <f t="shared" si="16"/>
        <v>0</v>
      </c>
      <c r="W17" s="418">
        <f t="shared" ref="W17:X17" si="36">S17/12</f>
        <v>0</v>
      </c>
      <c r="X17" s="418">
        <f t="shared" si="36"/>
        <v>0</v>
      </c>
      <c r="Y17" s="418">
        <f t="shared" si="18"/>
        <v>0</v>
      </c>
      <c r="Z17" s="418">
        <f t="shared" si="19"/>
        <v>0</v>
      </c>
      <c r="AA17" s="418">
        <f t="shared" si="20"/>
        <v>0</v>
      </c>
      <c r="AB17" s="418">
        <f t="shared" si="21"/>
        <v>0</v>
      </c>
      <c r="AC17" s="418">
        <f t="shared" si="22"/>
        <v>0</v>
      </c>
      <c r="AD17" s="418">
        <f t="shared" si="23"/>
        <v>0</v>
      </c>
      <c r="AE17" s="418">
        <f t="shared" si="24"/>
        <v>0</v>
      </c>
      <c r="AF17" s="418">
        <f t="shared" si="25"/>
        <v>0</v>
      </c>
      <c r="AG17" s="422">
        <f t="shared" si="26"/>
        <v>0</v>
      </c>
      <c r="AH17" s="418">
        <f t="shared" si="27"/>
        <v>0</v>
      </c>
      <c r="AI17" s="2"/>
      <c r="AJ17" s="2"/>
      <c r="AK17" s="2"/>
      <c r="AL17" s="2"/>
      <c r="AM17" s="2"/>
      <c r="AN17" s="2"/>
    </row>
    <row r="18" ht="14.25" customHeight="1">
      <c r="A18" s="1"/>
      <c r="B18" s="73" t="s">
        <v>66</v>
      </c>
      <c r="C18" s="73"/>
      <c r="D18" s="60">
        <f>SUM(D8:D17)</f>
        <v>5</v>
      </c>
      <c r="E18" s="61"/>
      <c r="F18" s="424">
        <f t="shared" ref="F18:AH18" si="37">SUM(F8:F17)</f>
        <v>26452</v>
      </c>
      <c r="G18" s="424">
        <f t="shared" si="37"/>
        <v>10350</v>
      </c>
      <c r="H18" s="424">
        <f t="shared" si="37"/>
        <v>0</v>
      </c>
      <c r="I18" s="424">
        <f t="shared" si="37"/>
        <v>1540</v>
      </c>
      <c r="J18" s="424">
        <f t="shared" si="37"/>
        <v>11890</v>
      </c>
      <c r="K18" s="425">
        <f t="shared" si="37"/>
        <v>750</v>
      </c>
      <c r="L18" s="425">
        <f t="shared" si="37"/>
        <v>1315</v>
      </c>
      <c r="M18" s="425">
        <f t="shared" si="37"/>
        <v>2200</v>
      </c>
      <c r="N18" s="64">
        <f t="shared" si="37"/>
        <v>4265</v>
      </c>
      <c r="O18" s="425">
        <f t="shared" si="37"/>
        <v>118.9</v>
      </c>
      <c r="P18" s="425">
        <f t="shared" si="37"/>
        <v>951.2</v>
      </c>
      <c r="Q18" s="425">
        <f t="shared" si="37"/>
        <v>3305.42</v>
      </c>
      <c r="R18" s="66">
        <f t="shared" si="37"/>
        <v>4375.52</v>
      </c>
      <c r="S18" s="67">
        <f t="shared" si="37"/>
        <v>990.8333333</v>
      </c>
      <c r="T18" s="67">
        <f t="shared" si="37"/>
        <v>330.24475</v>
      </c>
      <c r="U18" s="67">
        <f t="shared" si="37"/>
        <v>105.6862467</v>
      </c>
      <c r="V18" s="67">
        <f t="shared" si="37"/>
        <v>13.21078083</v>
      </c>
      <c r="W18" s="67">
        <f t="shared" si="37"/>
        <v>82.56944444</v>
      </c>
      <c r="X18" s="67">
        <f t="shared" si="37"/>
        <v>27.52039583</v>
      </c>
      <c r="Y18" s="67">
        <f t="shared" si="37"/>
        <v>990.8333333</v>
      </c>
      <c r="Z18" s="67">
        <f t="shared" si="37"/>
        <v>79.26666667</v>
      </c>
      <c r="AA18" s="67">
        <f t="shared" si="37"/>
        <v>9.908333333</v>
      </c>
      <c r="AB18" s="67">
        <f t="shared" si="37"/>
        <v>990.8333333</v>
      </c>
      <c r="AC18" s="67">
        <f t="shared" si="37"/>
        <v>82.56944444</v>
      </c>
      <c r="AD18" s="67">
        <f t="shared" si="37"/>
        <v>85.87222222</v>
      </c>
      <c r="AE18" s="67">
        <f t="shared" si="37"/>
        <v>454.4611653</v>
      </c>
      <c r="AF18" s="67">
        <f t="shared" si="37"/>
        <v>918.1630405</v>
      </c>
      <c r="AG18" s="67">
        <f t="shared" si="37"/>
        <v>4952.799647</v>
      </c>
      <c r="AH18" s="68">
        <f t="shared" si="37"/>
        <v>25483.31965</v>
      </c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69"/>
      <c r="K19" s="69"/>
      <c r="L19" s="2"/>
      <c r="M19" s="2"/>
      <c r="N19" s="69"/>
      <c r="O19" s="69"/>
      <c r="P19" s="2"/>
      <c r="Q19" s="2"/>
      <c r="R19" s="69"/>
      <c r="S19" s="70"/>
      <c r="T19" s="2"/>
      <c r="U19" s="2"/>
      <c r="V19" s="2"/>
      <c r="W19" s="2"/>
      <c r="X19" s="2"/>
      <c r="Y19" s="70"/>
      <c r="Z19" s="70"/>
      <c r="AA19" s="70"/>
      <c r="AB19" s="2"/>
      <c r="AC19" s="2"/>
      <c r="AD19" s="2"/>
      <c r="AE19" s="70"/>
      <c r="AF19" s="70"/>
      <c r="AG19" s="2"/>
      <c r="AH19" s="2"/>
      <c r="AI19" s="2"/>
      <c r="AJ19" s="2"/>
      <c r="AK19" s="2"/>
      <c r="AL19" s="2"/>
      <c r="AM19" s="2"/>
      <c r="AN19" s="2"/>
    </row>
    <row r="20" ht="14.25" customHeight="1">
      <c r="A20" s="1"/>
      <c r="B20" s="2"/>
      <c r="C20" s="2"/>
      <c r="D20" s="2"/>
      <c r="E20" s="2"/>
      <c r="F20" s="2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3"/>
      <c r="AJ20" s="2"/>
      <c r="AK20" s="2"/>
      <c r="AL20" s="2"/>
      <c r="AM20" s="2"/>
      <c r="AN20" s="2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81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3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3"/>
      <c r="AI22" s="2"/>
      <c r="AJ22" s="427"/>
      <c r="AK22" s="428"/>
      <c r="AL22" s="429"/>
      <c r="AM22" s="430"/>
      <c r="AN22" s="430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427"/>
      <c r="AK23" s="428"/>
      <c r="AL23" s="429"/>
      <c r="AM23" s="430"/>
      <c r="AN23" s="430"/>
    </row>
    <row r="24" ht="14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4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14.25" customHeight="1">
      <c r="A26" s="1"/>
      <c r="B26" s="346" t="s">
        <v>334</v>
      </c>
      <c r="C26" s="13"/>
      <c r="D26" s="13"/>
      <c r="E26" s="13"/>
      <c r="F26" s="13"/>
      <c r="G26" s="13"/>
      <c r="H26" s="14"/>
      <c r="I26" s="43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75" customHeight="1">
      <c r="A27" s="1"/>
      <c r="B27" s="347" t="s">
        <v>335</v>
      </c>
      <c r="C27" s="13"/>
      <c r="D27" s="13"/>
      <c r="E27" s="13"/>
      <c r="F27" s="13"/>
      <c r="G27" s="13"/>
      <c r="H27" s="14"/>
      <c r="I27" s="43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51.75" customHeight="1">
      <c r="A28" s="1"/>
      <c r="B28" s="433" t="s">
        <v>305</v>
      </c>
      <c r="C28" s="401" t="s">
        <v>325</v>
      </c>
      <c r="D28" s="434" t="s">
        <v>336</v>
      </c>
      <c r="E28" s="435"/>
      <c r="F28" s="435" t="s">
        <v>337</v>
      </c>
      <c r="G28" s="435" t="s">
        <v>308</v>
      </c>
      <c r="H28" s="435" t="s">
        <v>309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5.0" customHeight="1">
      <c r="A29" s="1"/>
      <c r="B29" s="436" t="s">
        <v>310</v>
      </c>
      <c r="C29" s="13"/>
      <c r="D29" s="13"/>
      <c r="E29" s="13"/>
      <c r="F29" s="13"/>
      <c r="G29" s="13"/>
      <c r="H29" s="14"/>
      <c r="I29" s="437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338</v>
      </c>
      <c r="C30" s="438"/>
      <c r="D30" s="439">
        <v>2.0</v>
      </c>
      <c r="E30" s="439" t="s">
        <v>319</v>
      </c>
      <c r="F30" s="440">
        <v>1300.0</v>
      </c>
      <c r="G30" s="383">
        <f>F30*22</f>
        <v>28600</v>
      </c>
      <c r="H30" s="383">
        <f t="shared" ref="H30:H32" si="38">G30*D30</f>
        <v>57200</v>
      </c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81" t="s">
        <v>339</v>
      </c>
      <c r="C31" s="438"/>
      <c r="D31" s="439">
        <v>1.0</v>
      </c>
      <c r="E31" s="439" t="s">
        <v>319</v>
      </c>
      <c r="F31" s="440">
        <v>1300.0</v>
      </c>
      <c r="G31" s="383">
        <f t="shared" ref="G31:G32" si="39">F31*5</f>
        <v>6500</v>
      </c>
      <c r="H31" s="383">
        <f t="shared" si="38"/>
        <v>6500</v>
      </c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381" t="s">
        <v>340</v>
      </c>
      <c r="C32" s="438"/>
      <c r="D32" s="439">
        <v>1.0</v>
      </c>
      <c r="E32" s="439" t="s">
        <v>319</v>
      </c>
      <c r="F32" s="440">
        <v>1300.0</v>
      </c>
      <c r="G32" s="383">
        <f t="shared" si="39"/>
        <v>6500</v>
      </c>
      <c r="H32" s="383">
        <f t="shared" si="38"/>
        <v>6500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79" t="s">
        <v>320</v>
      </c>
      <c r="C33" s="441"/>
      <c r="D33" s="439"/>
      <c r="E33" s="381"/>
      <c r="F33" s="381"/>
      <c r="G33" s="383"/>
      <c r="H33" s="383">
        <f>SUM(H30:H32)</f>
        <v>70200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336"/>
      <c r="C35" s="336" t="s">
        <v>341</v>
      </c>
      <c r="D35" s="336" t="s">
        <v>342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327</v>
      </c>
      <c r="C36" s="336">
        <v>1113.76</v>
      </c>
      <c r="D36" s="336">
        <v>1100.0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43</v>
      </c>
      <c r="C37" s="336">
        <v>2984.58</v>
      </c>
      <c r="D37" s="336">
        <v>4102.0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328</v>
      </c>
      <c r="C38" s="336">
        <v>1795.22</v>
      </c>
      <c r="D38" s="336">
        <v>1883.0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329</v>
      </c>
      <c r="C39" s="336">
        <v>5307.26</v>
      </c>
      <c r="D39" s="336">
        <v>2923.0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330</v>
      </c>
      <c r="C40" s="336">
        <v>1502.19</v>
      </c>
      <c r="D40" s="336">
        <v>1393.0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331</v>
      </c>
      <c r="C41" s="336">
        <v>2603.73</v>
      </c>
      <c r="D41" s="336">
        <v>3456.0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442" t="s">
        <v>332</v>
      </c>
      <c r="C42" s="336">
        <v>2271.48</v>
      </c>
      <c r="D42" s="336">
        <v>3201.0</v>
      </c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442" t="s">
        <v>333</v>
      </c>
      <c r="C43" s="336">
        <v>1104.38</v>
      </c>
      <c r="D43" s="336">
        <v>1100.0</v>
      </c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6:H26"/>
    <mergeCell ref="B27:H27"/>
    <mergeCell ref="B29:H29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1.14"/>
    <col customWidth="1" min="4" max="5" width="11.71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4.25" customHeight="1">
      <c r="A2" s="1"/>
      <c r="B2" s="443" t="s">
        <v>353</v>
      </c>
      <c r="C2" s="5" t="s">
        <v>324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4.25" customHeight="1">
      <c r="A3" s="1"/>
      <c r="B3" s="44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2"/>
      <c r="AJ4" s="2"/>
      <c r="AK4" s="2"/>
      <c r="AL4" s="2"/>
      <c r="AM4" s="2"/>
      <c r="AN4" s="2"/>
    </row>
    <row r="5" ht="14.25" customHeight="1">
      <c r="A5" s="1"/>
      <c r="B5" s="353"/>
      <c r="C5" s="445" t="s">
        <v>1</v>
      </c>
      <c r="D5" s="445"/>
      <c r="E5" s="445"/>
      <c r="F5" s="445"/>
      <c r="G5" s="445"/>
      <c r="H5" s="445"/>
      <c r="I5" s="445"/>
      <c r="J5" s="445"/>
      <c r="K5" s="446" t="s">
        <v>2</v>
      </c>
      <c r="L5" s="446"/>
      <c r="M5" s="446"/>
      <c r="N5" s="446"/>
      <c r="O5" s="447" t="s">
        <v>3</v>
      </c>
      <c r="P5" s="447"/>
      <c r="Q5" s="447"/>
      <c r="R5" s="447"/>
      <c r="S5" s="448" t="s">
        <v>4</v>
      </c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9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401" t="s">
        <v>325</v>
      </c>
      <c r="D6" s="402" t="s">
        <v>6</v>
      </c>
      <c r="E6" s="20" t="s">
        <v>7</v>
      </c>
      <c r="F6" s="403" t="s">
        <v>8</v>
      </c>
      <c r="G6" s="404" t="s">
        <v>9</v>
      </c>
      <c r="H6" s="405" t="s">
        <v>10</v>
      </c>
      <c r="I6" s="405" t="s">
        <v>11</v>
      </c>
      <c r="J6" s="405" t="s">
        <v>12</v>
      </c>
      <c r="K6" s="28" t="s">
        <v>13</v>
      </c>
      <c r="L6" s="28" t="s">
        <v>14</v>
      </c>
      <c r="M6" s="28" t="s">
        <v>15</v>
      </c>
      <c r="N6" s="28" t="s">
        <v>16</v>
      </c>
      <c r="O6" s="406" t="s">
        <v>17</v>
      </c>
      <c r="P6" s="406" t="s">
        <v>18</v>
      </c>
      <c r="Q6" s="407" t="s">
        <v>19</v>
      </c>
      <c r="R6" s="406" t="s">
        <v>20</v>
      </c>
      <c r="S6" s="408" t="s">
        <v>21</v>
      </c>
      <c r="T6" s="408" t="s">
        <v>22</v>
      </c>
      <c r="U6" s="408" t="s">
        <v>23</v>
      </c>
      <c r="V6" s="408" t="s">
        <v>24</v>
      </c>
      <c r="W6" s="408" t="s">
        <v>25</v>
      </c>
      <c r="X6" s="408" t="s">
        <v>26</v>
      </c>
      <c r="Y6" s="408" t="s">
        <v>28</v>
      </c>
      <c r="Z6" s="408" t="s">
        <v>29</v>
      </c>
      <c r="AA6" s="408" t="s">
        <v>30</v>
      </c>
      <c r="AB6" s="408" t="s">
        <v>31</v>
      </c>
      <c r="AC6" s="408" t="s">
        <v>32</v>
      </c>
      <c r="AD6" s="408" t="s">
        <v>78</v>
      </c>
      <c r="AE6" s="408" t="s">
        <v>35</v>
      </c>
      <c r="AF6" s="409" t="s">
        <v>36</v>
      </c>
      <c r="AG6" s="408" t="s">
        <v>37</v>
      </c>
      <c r="AH6" s="410" t="s">
        <v>38</v>
      </c>
      <c r="AI6" s="2"/>
      <c r="AJ6" s="2"/>
      <c r="AK6" s="2"/>
      <c r="AL6" s="2"/>
      <c r="AM6" s="2"/>
      <c r="AN6" s="2"/>
    </row>
    <row r="7" ht="14.25" customHeight="1">
      <c r="A7" s="1"/>
      <c r="B7" s="402" t="s">
        <v>326</v>
      </c>
      <c r="C7" s="402"/>
      <c r="D7" s="411">
        <v>998.0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2"/>
      <c r="AJ7" s="2"/>
      <c r="AK7" s="2"/>
      <c r="AL7" s="2"/>
      <c r="AM7" s="2"/>
      <c r="AN7" s="2"/>
    </row>
    <row r="8" ht="14.25" customHeight="1">
      <c r="A8" s="40"/>
      <c r="B8" s="412" t="s">
        <v>327</v>
      </c>
      <c r="C8" s="413"/>
      <c r="D8" s="414">
        <v>0.0</v>
      </c>
      <c r="E8" s="414">
        <v>40.0</v>
      </c>
      <c r="F8" s="450">
        <v>1550.0</v>
      </c>
      <c r="G8" s="418">
        <f t="shared" ref="G8:G17" si="2">F8*D8</f>
        <v>0</v>
      </c>
      <c r="H8" s="418"/>
      <c r="I8" s="451">
        <f t="shared" ref="I8:I9" si="3">440*D8</f>
        <v>0</v>
      </c>
      <c r="J8" s="417">
        <f t="shared" ref="J8:J17" si="4">G8+H8+I8</f>
        <v>0</v>
      </c>
      <c r="K8" s="418">
        <f t="shared" ref="K8:K17" si="5">150*D8</f>
        <v>0</v>
      </c>
      <c r="L8" s="419">
        <f t="shared" ref="L8:L17" si="6">IF((8.8*2*22*D8)&gt;(G8*6%),((8.8*2*22*D8)-(G8*6%)),0)</f>
        <v>0</v>
      </c>
      <c r="M8" s="418">
        <f t="shared" ref="M8:M17" si="7">20*22*D8</f>
        <v>0</v>
      </c>
      <c r="N8" s="420">
        <f t="shared" ref="N8:N17" si="8">K8+L8+M8</f>
        <v>0</v>
      </c>
      <c r="O8" s="418">
        <f t="shared" ref="O8:O17" si="9">J8*1%</f>
        <v>0</v>
      </c>
      <c r="P8" s="418">
        <f t="shared" ref="P8:P17" si="10">J8*8%</f>
        <v>0</v>
      </c>
      <c r="Q8" s="418">
        <f t="shared" ref="Q8:Q17" si="11">J8*27.8%</f>
        <v>0</v>
      </c>
      <c r="R8" s="421">
        <f t="shared" ref="R8:R17" si="12">O8+P8+Q8</f>
        <v>0</v>
      </c>
      <c r="S8" s="418">
        <f t="shared" ref="S8:S17" si="13">J8/12</f>
        <v>0</v>
      </c>
      <c r="T8" s="418">
        <f t="shared" ref="T8:T17" si="14">S8*33.33%</f>
        <v>0</v>
      </c>
      <c r="U8" s="418">
        <f t="shared" ref="U8:U17" si="15">(S8+T8)*8%</f>
        <v>0</v>
      </c>
      <c r="V8" s="418">
        <f t="shared" ref="V8:V17" si="16">(S8+T8)*1%</f>
        <v>0</v>
      </c>
      <c r="W8" s="418">
        <f t="shared" ref="W8:X8" si="1">S8/12</f>
        <v>0</v>
      </c>
      <c r="X8" s="418">
        <f t="shared" si="1"/>
        <v>0</v>
      </c>
      <c r="Y8" s="418">
        <f t="shared" ref="Y8:Y17" si="18">J8/12</f>
        <v>0</v>
      </c>
      <c r="Z8" s="418">
        <f t="shared" ref="Z8:Z17" si="19">Y8*8%</f>
        <v>0</v>
      </c>
      <c r="AA8" s="418">
        <f t="shared" ref="AA8:AA17" si="20">Y8*1%</f>
        <v>0</v>
      </c>
      <c r="AB8" s="418">
        <f t="shared" ref="AB8:AB17" si="21">(J8/12)</f>
        <v>0</v>
      </c>
      <c r="AC8" s="418">
        <f t="shared" ref="AC8:AC17" si="22">AB8/12</f>
        <v>0</v>
      </c>
      <c r="AD8" s="418">
        <f t="shared" ref="AD8:AD17" si="23">(AB8+AC8)*8%</f>
        <v>0</v>
      </c>
      <c r="AE8" s="418">
        <f t="shared" ref="AE8:AE17" si="24">(J8+S8+T8+Y8)*8%*40%</f>
        <v>0</v>
      </c>
      <c r="AF8" s="418">
        <f t="shared" ref="AF8:AF17" si="25">(S8+T8+Y8+AB8)*27.8%</f>
        <v>0</v>
      </c>
      <c r="AG8" s="422">
        <f t="shared" ref="AG8:AG17" si="26">S8+T8+U8+Y8+Z8+AB8+AE8+AA8+AC8+AF8</f>
        <v>0</v>
      </c>
      <c r="AH8" s="418">
        <f t="shared" ref="AH8:AH17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12" t="s">
        <v>43</v>
      </c>
      <c r="C9" s="413"/>
      <c r="D9" s="414">
        <v>0.0</v>
      </c>
      <c r="E9" s="414">
        <v>40.0</v>
      </c>
      <c r="F9" s="450">
        <v>3500.0</v>
      </c>
      <c r="G9" s="418">
        <f t="shared" si="2"/>
        <v>0</v>
      </c>
      <c r="H9" s="418"/>
      <c r="I9" s="451">
        <f t="shared" si="3"/>
        <v>0</v>
      </c>
      <c r="J9" s="417">
        <f t="shared" si="4"/>
        <v>0</v>
      </c>
      <c r="K9" s="418">
        <f t="shared" si="5"/>
        <v>0</v>
      </c>
      <c r="L9" s="419">
        <f t="shared" si="6"/>
        <v>0</v>
      </c>
      <c r="M9" s="418">
        <f t="shared" si="7"/>
        <v>0</v>
      </c>
      <c r="N9" s="420">
        <f t="shared" si="8"/>
        <v>0</v>
      </c>
      <c r="O9" s="418">
        <f t="shared" si="9"/>
        <v>0</v>
      </c>
      <c r="P9" s="418">
        <f t="shared" si="10"/>
        <v>0</v>
      </c>
      <c r="Q9" s="418">
        <f t="shared" si="11"/>
        <v>0</v>
      </c>
      <c r="R9" s="421">
        <f t="shared" si="12"/>
        <v>0</v>
      </c>
      <c r="S9" s="418">
        <f t="shared" si="13"/>
        <v>0</v>
      </c>
      <c r="T9" s="418">
        <f t="shared" si="14"/>
        <v>0</v>
      </c>
      <c r="U9" s="418">
        <f t="shared" si="15"/>
        <v>0</v>
      </c>
      <c r="V9" s="418">
        <f t="shared" si="16"/>
        <v>0</v>
      </c>
      <c r="W9" s="418">
        <f t="shared" ref="W9:X9" si="17">S9/12</f>
        <v>0</v>
      </c>
      <c r="X9" s="418">
        <f t="shared" si="17"/>
        <v>0</v>
      </c>
      <c r="Y9" s="418">
        <f t="shared" si="18"/>
        <v>0</v>
      </c>
      <c r="Z9" s="418">
        <f t="shared" si="19"/>
        <v>0</v>
      </c>
      <c r="AA9" s="418">
        <f t="shared" si="20"/>
        <v>0</v>
      </c>
      <c r="AB9" s="418">
        <f t="shared" si="21"/>
        <v>0</v>
      </c>
      <c r="AC9" s="418">
        <f t="shared" si="22"/>
        <v>0</v>
      </c>
      <c r="AD9" s="418">
        <f t="shared" si="23"/>
        <v>0</v>
      </c>
      <c r="AE9" s="418">
        <f t="shared" si="24"/>
        <v>0</v>
      </c>
      <c r="AF9" s="418">
        <f t="shared" si="25"/>
        <v>0</v>
      </c>
      <c r="AG9" s="422">
        <f t="shared" si="26"/>
        <v>0</v>
      </c>
      <c r="AH9" s="418">
        <f t="shared" si="27"/>
        <v>0</v>
      </c>
      <c r="AI9" s="2"/>
      <c r="AJ9" s="2"/>
      <c r="AK9" s="2"/>
      <c r="AL9" s="2"/>
      <c r="AM9" s="2"/>
      <c r="AN9" s="2"/>
    </row>
    <row r="10" ht="14.25" customHeight="1">
      <c r="A10" s="40"/>
      <c r="B10" s="412" t="s">
        <v>328</v>
      </c>
      <c r="C10" s="413"/>
      <c r="D10" s="414">
        <v>2.0</v>
      </c>
      <c r="E10" s="414">
        <v>40.0</v>
      </c>
      <c r="F10" s="450">
        <v>2100.0</v>
      </c>
      <c r="G10" s="418">
        <f t="shared" si="2"/>
        <v>4200</v>
      </c>
      <c r="H10" s="418"/>
      <c r="I10" s="451">
        <f t="shared" ref="I10:I17" si="29">220*D10</f>
        <v>440</v>
      </c>
      <c r="J10" s="417">
        <f t="shared" si="4"/>
        <v>4640</v>
      </c>
      <c r="K10" s="418">
        <f t="shared" si="5"/>
        <v>300</v>
      </c>
      <c r="L10" s="419">
        <f t="shared" si="6"/>
        <v>522.4</v>
      </c>
      <c r="M10" s="418">
        <f t="shared" si="7"/>
        <v>880</v>
      </c>
      <c r="N10" s="420">
        <f t="shared" si="8"/>
        <v>1702.4</v>
      </c>
      <c r="O10" s="418">
        <f t="shared" si="9"/>
        <v>46.4</v>
      </c>
      <c r="P10" s="418">
        <f t="shared" si="10"/>
        <v>371.2</v>
      </c>
      <c r="Q10" s="418">
        <f t="shared" si="11"/>
        <v>1289.92</v>
      </c>
      <c r="R10" s="421">
        <f t="shared" si="12"/>
        <v>1707.52</v>
      </c>
      <c r="S10" s="418">
        <f t="shared" si="13"/>
        <v>386.6666667</v>
      </c>
      <c r="T10" s="418">
        <f t="shared" si="14"/>
        <v>128.876</v>
      </c>
      <c r="U10" s="418">
        <f t="shared" si="15"/>
        <v>41.24341333</v>
      </c>
      <c r="V10" s="418">
        <f t="shared" si="16"/>
        <v>5.155426667</v>
      </c>
      <c r="W10" s="418">
        <f t="shared" ref="W10:X10" si="28">S10/12</f>
        <v>32.22222222</v>
      </c>
      <c r="X10" s="418">
        <f t="shared" si="28"/>
        <v>10.73966667</v>
      </c>
      <c r="Y10" s="418">
        <f t="shared" si="18"/>
        <v>386.6666667</v>
      </c>
      <c r="Z10" s="418">
        <f t="shared" si="19"/>
        <v>30.93333333</v>
      </c>
      <c r="AA10" s="418">
        <f t="shared" si="20"/>
        <v>3.866666667</v>
      </c>
      <c r="AB10" s="418">
        <f t="shared" si="21"/>
        <v>386.6666667</v>
      </c>
      <c r="AC10" s="418">
        <f t="shared" si="22"/>
        <v>32.22222222</v>
      </c>
      <c r="AD10" s="418">
        <f t="shared" si="23"/>
        <v>33.51111111</v>
      </c>
      <c r="AE10" s="418">
        <f t="shared" si="24"/>
        <v>177.3506987</v>
      </c>
      <c r="AF10" s="418">
        <f t="shared" si="25"/>
        <v>358.307528</v>
      </c>
      <c r="AG10" s="422">
        <f t="shared" si="26"/>
        <v>1932.799862</v>
      </c>
      <c r="AH10" s="418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12" t="s">
        <v>329</v>
      </c>
      <c r="C11" s="413"/>
      <c r="D11" s="414">
        <v>1.0</v>
      </c>
      <c r="E11" s="414">
        <v>40.0</v>
      </c>
      <c r="F11" s="450">
        <v>5000.0</v>
      </c>
      <c r="G11" s="418">
        <f t="shared" si="2"/>
        <v>5000</v>
      </c>
      <c r="H11" s="418"/>
      <c r="I11" s="451">
        <f t="shared" si="29"/>
        <v>220</v>
      </c>
      <c r="J11" s="417">
        <f t="shared" si="4"/>
        <v>5220</v>
      </c>
      <c r="K11" s="418">
        <f t="shared" si="5"/>
        <v>150</v>
      </c>
      <c r="L11" s="419">
        <f t="shared" si="6"/>
        <v>87.2</v>
      </c>
      <c r="M11" s="418">
        <f t="shared" si="7"/>
        <v>440</v>
      </c>
      <c r="N11" s="420">
        <f t="shared" si="8"/>
        <v>677.2</v>
      </c>
      <c r="O11" s="418">
        <f t="shared" si="9"/>
        <v>52.2</v>
      </c>
      <c r="P11" s="418">
        <f t="shared" si="10"/>
        <v>417.6</v>
      </c>
      <c r="Q11" s="418">
        <f t="shared" si="11"/>
        <v>1451.16</v>
      </c>
      <c r="R11" s="421">
        <f t="shared" si="12"/>
        <v>1920.96</v>
      </c>
      <c r="S11" s="418">
        <f t="shared" si="13"/>
        <v>435</v>
      </c>
      <c r="T11" s="418">
        <f t="shared" si="14"/>
        <v>144.9855</v>
      </c>
      <c r="U11" s="418">
        <f t="shared" si="15"/>
        <v>46.39884</v>
      </c>
      <c r="V11" s="418">
        <f t="shared" si="16"/>
        <v>5.799855</v>
      </c>
      <c r="W11" s="418">
        <f t="shared" ref="W11:X11" si="30">S11/12</f>
        <v>36.25</v>
      </c>
      <c r="X11" s="418">
        <f t="shared" si="30"/>
        <v>12.082125</v>
      </c>
      <c r="Y11" s="418">
        <f t="shared" si="18"/>
        <v>435</v>
      </c>
      <c r="Z11" s="418">
        <f t="shared" si="19"/>
        <v>34.8</v>
      </c>
      <c r="AA11" s="418">
        <f t="shared" si="20"/>
        <v>4.35</v>
      </c>
      <c r="AB11" s="418">
        <f t="shared" si="21"/>
        <v>435</v>
      </c>
      <c r="AC11" s="418">
        <f t="shared" si="22"/>
        <v>36.25</v>
      </c>
      <c r="AD11" s="418">
        <f t="shared" si="23"/>
        <v>37.7</v>
      </c>
      <c r="AE11" s="418">
        <f t="shared" si="24"/>
        <v>199.519536</v>
      </c>
      <c r="AF11" s="418">
        <f t="shared" si="25"/>
        <v>403.095969</v>
      </c>
      <c r="AG11" s="422">
        <f t="shared" si="26"/>
        <v>2174.399845</v>
      </c>
      <c r="AH11" s="418">
        <f t="shared" si="27"/>
        <v>9992.559845</v>
      </c>
      <c r="AI11" s="2"/>
      <c r="AJ11" s="2"/>
      <c r="AK11" s="2"/>
      <c r="AL11" s="2"/>
      <c r="AM11" s="2"/>
      <c r="AN11" s="2"/>
    </row>
    <row r="12" ht="14.25" customHeight="1">
      <c r="A12" s="40"/>
      <c r="B12" s="412" t="s">
        <v>330</v>
      </c>
      <c r="C12" s="413"/>
      <c r="D12" s="414">
        <v>1.0</v>
      </c>
      <c r="E12" s="414">
        <v>40.0</v>
      </c>
      <c r="F12" s="450">
        <v>1502.0</v>
      </c>
      <c r="G12" s="418">
        <f t="shared" si="2"/>
        <v>1502</v>
      </c>
      <c r="H12" s="418"/>
      <c r="I12" s="451">
        <f t="shared" si="29"/>
        <v>220</v>
      </c>
      <c r="J12" s="417">
        <f t="shared" si="4"/>
        <v>1722</v>
      </c>
      <c r="K12" s="418">
        <f t="shared" si="5"/>
        <v>150</v>
      </c>
      <c r="L12" s="419">
        <f t="shared" si="6"/>
        <v>297.08</v>
      </c>
      <c r="M12" s="418">
        <f t="shared" si="7"/>
        <v>440</v>
      </c>
      <c r="N12" s="420">
        <f t="shared" si="8"/>
        <v>887.08</v>
      </c>
      <c r="O12" s="418">
        <f t="shared" si="9"/>
        <v>17.22</v>
      </c>
      <c r="P12" s="418">
        <f t="shared" si="10"/>
        <v>137.76</v>
      </c>
      <c r="Q12" s="418">
        <f t="shared" si="11"/>
        <v>478.716</v>
      </c>
      <c r="R12" s="421">
        <f t="shared" si="12"/>
        <v>633.696</v>
      </c>
      <c r="S12" s="418">
        <f t="shared" si="13"/>
        <v>143.5</v>
      </c>
      <c r="T12" s="418">
        <f t="shared" si="14"/>
        <v>47.82855</v>
      </c>
      <c r="U12" s="418">
        <f t="shared" si="15"/>
        <v>15.306284</v>
      </c>
      <c r="V12" s="418">
        <f t="shared" si="16"/>
        <v>1.9132855</v>
      </c>
      <c r="W12" s="418">
        <f t="shared" ref="W12:X12" si="31">S12/12</f>
        <v>11.95833333</v>
      </c>
      <c r="X12" s="418">
        <f t="shared" si="31"/>
        <v>3.9857125</v>
      </c>
      <c r="Y12" s="418">
        <f t="shared" si="18"/>
        <v>143.5</v>
      </c>
      <c r="Z12" s="418">
        <f t="shared" si="19"/>
        <v>11.48</v>
      </c>
      <c r="AA12" s="418">
        <f t="shared" si="20"/>
        <v>1.435</v>
      </c>
      <c r="AB12" s="418">
        <f t="shared" si="21"/>
        <v>143.5</v>
      </c>
      <c r="AC12" s="418">
        <f t="shared" si="22"/>
        <v>11.95833333</v>
      </c>
      <c r="AD12" s="418">
        <f t="shared" si="23"/>
        <v>12.43666667</v>
      </c>
      <c r="AE12" s="418">
        <f t="shared" si="24"/>
        <v>65.8185136</v>
      </c>
      <c r="AF12" s="418">
        <f t="shared" si="25"/>
        <v>132.9753369</v>
      </c>
      <c r="AG12" s="422">
        <f t="shared" si="26"/>
        <v>717.3020178</v>
      </c>
      <c r="AH12" s="418">
        <f t="shared" si="27"/>
        <v>3960.078018</v>
      </c>
      <c r="AI12" s="2"/>
      <c r="AJ12" s="2"/>
      <c r="AK12" s="2"/>
      <c r="AL12" s="2"/>
      <c r="AM12" s="2"/>
      <c r="AN12" s="2"/>
    </row>
    <row r="13" ht="14.25" customHeight="1">
      <c r="A13" s="40"/>
      <c r="B13" s="412" t="s">
        <v>331</v>
      </c>
      <c r="C13" s="413"/>
      <c r="D13" s="414">
        <v>1.0</v>
      </c>
      <c r="E13" s="414">
        <v>40.0</v>
      </c>
      <c r="F13" s="450">
        <v>3700.0</v>
      </c>
      <c r="G13" s="418">
        <f t="shared" si="2"/>
        <v>3700</v>
      </c>
      <c r="H13" s="418"/>
      <c r="I13" s="451">
        <f t="shared" si="29"/>
        <v>220</v>
      </c>
      <c r="J13" s="417">
        <f t="shared" si="4"/>
        <v>3920</v>
      </c>
      <c r="K13" s="418">
        <f t="shared" si="5"/>
        <v>150</v>
      </c>
      <c r="L13" s="419">
        <f t="shared" si="6"/>
        <v>165.2</v>
      </c>
      <c r="M13" s="418">
        <f t="shared" si="7"/>
        <v>440</v>
      </c>
      <c r="N13" s="420">
        <f t="shared" si="8"/>
        <v>755.2</v>
      </c>
      <c r="O13" s="418">
        <f t="shared" si="9"/>
        <v>39.2</v>
      </c>
      <c r="P13" s="418">
        <f t="shared" si="10"/>
        <v>313.6</v>
      </c>
      <c r="Q13" s="418">
        <f t="shared" si="11"/>
        <v>1089.76</v>
      </c>
      <c r="R13" s="421">
        <f t="shared" si="12"/>
        <v>1442.56</v>
      </c>
      <c r="S13" s="418">
        <f t="shared" si="13"/>
        <v>326.6666667</v>
      </c>
      <c r="T13" s="418">
        <f t="shared" si="14"/>
        <v>108.878</v>
      </c>
      <c r="U13" s="418">
        <f t="shared" si="15"/>
        <v>34.84357333</v>
      </c>
      <c r="V13" s="418">
        <f t="shared" si="16"/>
        <v>4.355446667</v>
      </c>
      <c r="W13" s="418">
        <f t="shared" ref="W13:X13" si="32">S13/12</f>
        <v>27.22222222</v>
      </c>
      <c r="X13" s="418">
        <f t="shared" si="32"/>
        <v>9.073166667</v>
      </c>
      <c r="Y13" s="418">
        <f t="shared" si="18"/>
        <v>326.6666667</v>
      </c>
      <c r="Z13" s="418">
        <f t="shared" si="19"/>
        <v>26.13333333</v>
      </c>
      <c r="AA13" s="418">
        <f t="shared" si="20"/>
        <v>3.266666667</v>
      </c>
      <c r="AB13" s="418">
        <f t="shared" si="21"/>
        <v>326.6666667</v>
      </c>
      <c r="AC13" s="418">
        <f t="shared" si="22"/>
        <v>27.22222222</v>
      </c>
      <c r="AD13" s="418">
        <f t="shared" si="23"/>
        <v>28.31111111</v>
      </c>
      <c r="AE13" s="418">
        <f t="shared" si="24"/>
        <v>149.8307627</v>
      </c>
      <c r="AF13" s="418">
        <f t="shared" si="25"/>
        <v>302.708084</v>
      </c>
      <c r="AG13" s="422">
        <f t="shared" si="26"/>
        <v>1632.882642</v>
      </c>
      <c r="AH13" s="418">
        <f t="shared" si="27"/>
        <v>7750.642642</v>
      </c>
      <c r="AI13" s="2"/>
      <c r="AJ13" s="2"/>
      <c r="AK13" s="2"/>
      <c r="AL13" s="2"/>
      <c r="AM13" s="2"/>
      <c r="AN13" s="2"/>
    </row>
    <row r="14" ht="14.25" customHeight="1">
      <c r="A14" s="40"/>
      <c r="B14" s="412" t="s">
        <v>332</v>
      </c>
      <c r="C14" s="413"/>
      <c r="D14" s="414">
        <v>0.0</v>
      </c>
      <c r="E14" s="414">
        <v>40.0</v>
      </c>
      <c r="F14" s="450">
        <v>3100.0</v>
      </c>
      <c r="G14" s="418">
        <f t="shared" si="2"/>
        <v>0</v>
      </c>
      <c r="H14" s="418"/>
      <c r="I14" s="451">
        <f t="shared" si="29"/>
        <v>0</v>
      </c>
      <c r="J14" s="417">
        <f t="shared" si="4"/>
        <v>0</v>
      </c>
      <c r="K14" s="418">
        <f t="shared" si="5"/>
        <v>0</v>
      </c>
      <c r="L14" s="419">
        <f t="shared" si="6"/>
        <v>0</v>
      </c>
      <c r="M14" s="418">
        <f t="shared" si="7"/>
        <v>0</v>
      </c>
      <c r="N14" s="420">
        <f t="shared" si="8"/>
        <v>0</v>
      </c>
      <c r="O14" s="418">
        <f t="shared" si="9"/>
        <v>0</v>
      </c>
      <c r="P14" s="418">
        <f t="shared" si="10"/>
        <v>0</v>
      </c>
      <c r="Q14" s="418">
        <f t="shared" si="11"/>
        <v>0</v>
      </c>
      <c r="R14" s="421">
        <f t="shared" si="12"/>
        <v>0</v>
      </c>
      <c r="S14" s="418">
        <f t="shared" si="13"/>
        <v>0</v>
      </c>
      <c r="T14" s="418">
        <f t="shared" si="14"/>
        <v>0</v>
      </c>
      <c r="U14" s="418">
        <f t="shared" si="15"/>
        <v>0</v>
      </c>
      <c r="V14" s="418">
        <f t="shared" si="16"/>
        <v>0</v>
      </c>
      <c r="W14" s="418">
        <f t="shared" ref="W14:X14" si="33">S14/12</f>
        <v>0</v>
      </c>
      <c r="X14" s="418">
        <f t="shared" si="33"/>
        <v>0</v>
      </c>
      <c r="Y14" s="418">
        <f t="shared" si="18"/>
        <v>0</v>
      </c>
      <c r="Z14" s="418">
        <f t="shared" si="19"/>
        <v>0</v>
      </c>
      <c r="AA14" s="418">
        <f t="shared" si="20"/>
        <v>0</v>
      </c>
      <c r="AB14" s="418">
        <f t="shared" si="21"/>
        <v>0</v>
      </c>
      <c r="AC14" s="418">
        <f t="shared" si="22"/>
        <v>0</v>
      </c>
      <c r="AD14" s="418">
        <f t="shared" si="23"/>
        <v>0</v>
      </c>
      <c r="AE14" s="418">
        <f t="shared" si="24"/>
        <v>0</v>
      </c>
      <c r="AF14" s="418">
        <f t="shared" si="25"/>
        <v>0</v>
      </c>
      <c r="AG14" s="422">
        <f t="shared" si="26"/>
        <v>0</v>
      </c>
      <c r="AH14" s="418">
        <f t="shared" si="27"/>
        <v>0</v>
      </c>
      <c r="AI14" s="2"/>
      <c r="AJ14" s="2"/>
      <c r="AK14" s="2"/>
      <c r="AL14" s="2"/>
      <c r="AM14" s="2"/>
      <c r="AN14" s="2"/>
    </row>
    <row r="15" ht="14.25" customHeight="1">
      <c r="A15" s="40"/>
      <c r="B15" s="412" t="s">
        <v>333</v>
      </c>
      <c r="C15" s="413"/>
      <c r="D15" s="414">
        <v>0.0</v>
      </c>
      <c r="E15" s="414">
        <v>40.0</v>
      </c>
      <c r="F15" s="450">
        <v>1100.0</v>
      </c>
      <c r="G15" s="418">
        <f t="shared" si="2"/>
        <v>0</v>
      </c>
      <c r="H15" s="418"/>
      <c r="I15" s="451">
        <f t="shared" si="29"/>
        <v>0</v>
      </c>
      <c r="J15" s="417">
        <f t="shared" si="4"/>
        <v>0</v>
      </c>
      <c r="K15" s="418">
        <f t="shared" si="5"/>
        <v>0</v>
      </c>
      <c r="L15" s="419">
        <f t="shared" si="6"/>
        <v>0</v>
      </c>
      <c r="M15" s="418">
        <f t="shared" si="7"/>
        <v>0</v>
      </c>
      <c r="N15" s="420">
        <f t="shared" si="8"/>
        <v>0</v>
      </c>
      <c r="O15" s="418">
        <f t="shared" si="9"/>
        <v>0</v>
      </c>
      <c r="P15" s="418">
        <f t="shared" si="10"/>
        <v>0</v>
      </c>
      <c r="Q15" s="418">
        <f t="shared" si="11"/>
        <v>0</v>
      </c>
      <c r="R15" s="421">
        <f t="shared" si="12"/>
        <v>0</v>
      </c>
      <c r="S15" s="418">
        <f t="shared" si="13"/>
        <v>0</v>
      </c>
      <c r="T15" s="418">
        <f t="shared" si="14"/>
        <v>0</v>
      </c>
      <c r="U15" s="418">
        <f t="shared" si="15"/>
        <v>0</v>
      </c>
      <c r="V15" s="418">
        <f t="shared" si="16"/>
        <v>0</v>
      </c>
      <c r="W15" s="418">
        <f t="shared" ref="W15:X15" si="34">S15/12</f>
        <v>0</v>
      </c>
      <c r="X15" s="418">
        <f t="shared" si="34"/>
        <v>0</v>
      </c>
      <c r="Y15" s="418">
        <f t="shared" si="18"/>
        <v>0</v>
      </c>
      <c r="Z15" s="418">
        <f t="shared" si="19"/>
        <v>0</v>
      </c>
      <c r="AA15" s="418">
        <f t="shared" si="20"/>
        <v>0</v>
      </c>
      <c r="AB15" s="418">
        <f t="shared" si="21"/>
        <v>0</v>
      </c>
      <c r="AC15" s="418">
        <f t="shared" si="22"/>
        <v>0</v>
      </c>
      <c r="AD15" s="418">
        <f t="shared" si="23"/>
        <v>0</v>
      </c>
      <c r="AE15" s="418">
        <f t="shared" si="24"/>
        <v>0</v>
      </c>
      <c r="AF15" s="418">
        <f t="shared" si="25"/>
        <v>0</v>
      </c>
      <c r="AG15" s="422">
        <f t="shared" si="26"/>
        <v>0</v>
      </c>
      <c r="AH15" s="418">
        <f t="shared" si="27"/>
        <v>0</v>
      </c>
      <c r="AI15" s="2"/>
      <c r="AJ15" s="2"/>
      <c r="AK15" s="2"/>
      <c r="AL15" s="2"/>
      <c r="AM15" s="2"/>
      <c r="AN15" s="2"/>
    </row>
    <row r="16" ht="14.25" customHeight="1">
      <c r="A16" s="1"/>
      <c r="B16" s="412" t="s">
        <v>351</v>
      </c>
      <c r="C16" s="413"/>
      <c r="D16" s="414">
        <v>0.0</v>
      </c>
      <c r="E16" s="414">
        <v>40.0</v>
      </c>
      <c r="F16" s="450">
        <v>1900.0</v>
      </c>
      <c r="G16" s="418">
        <f t="shared" si="2"/>
        <v>0</v>
      </c>
      <c r="H16" s="418"/>
      <c r="I16" s="451">
        <f t="shared" si="29"/>
        <v>0</v>
      </c>
      <c r="J16" s="417">
        <f t="shared" si="4"/>
        <v>0</v>
      </c>
      <c r="K16" s="418">
        <f t="shared" si="5"/>
        <v>0</v>
      </c>
      <c r="L16" s="419">
        <f t="shared" si="6"/>
        <v>0</v>
      </c>
      <c r="M16" s="418">
        <f t="shared" si="7"/>
        <v>0</v>
      </c>
      <c r="N16" s="420">
        <f t="shared" si="8"/>
        <v>0</v>
      </c>
      <c r="O16" s="418">
        <f t="shared" si="9"/>
        <v>0</v>
      </c>
      <c r="P16" s="418">
        <f t="shared" si="10"/>
        <v>0</v>
      </c>
      <c r="Q16" s="418">
        <f t="shared" si="11"/>
        <v>0</v>
      </c>
      <c r="R16" s="421">
        <f t="shared" si="12"/>
        <v>0</v>
      </c>
      <c r="S16" s="418">
        <f t="shared" si="13"/>
        <v>0</v>
      </c>
      <c r="T16" s="418">
        <f t="shared" si="14"/>
        <v>0</v>
      </c>
      <c r="U16" s="418">
        <f t="shared" si="15"/>
        <v>0</v>
      </c>
      <c r="V16" s="418">
        <f t="shared" si="16"/>
        <v>0</v>
      </c>
      <c r="W16" s="418">
        <f t="shared" ref="W16:X16" si="35">S16/12</f>
        <v>0</v>
      </c>
      <c r="X16" s="418">
        <f t="shared" si="35"/>
        <v>0</v>
      </c>
      <c r="Y16" s="418">
        <f t="shared" si="18"/>
        <v>0</v>
      </c>
      <c r="Z16" s="418">
        <f t="shared" si="19"/>
        <v>0</v>
      </c>
      <c r="AA16" s="418">
        <f t="shared" si="20"/>
        <v>0</v>
      </c>
      <c r="AB16" s="418">
        <f t="shared" si="21"/>
        <v>0</v>
      </c>
      <c r="AC16" s="418">
        <f t="shared" si="22"/>
        <v>0</v>
      </c>
      <c r="AD16" s="418">
        <f t="shared" si="23"/>
        <v>0</v>
      </c>
      <c r="AE16" s="418">
        <f t="shared" si="24"/>
        <v>0</v>
      </c>
      <c r="AF16" s="418">
        <f t="shared" si="25"/>
        <v>0</v>
      </c>
      <c r="AG16" s="422">
        <f t="shared" si="26"/>
        <v>0</v>
      </c>
      <c r="AH16" s="418">
        <f t="shared" si="27"/>
        <v>0</v>
      </c>
      <c r="AI16" s="3"/>
      <c r="AJ16" s="2"/>
      <c r="AK16" s="2"/>
      <c r="AL16" s="2"/>
      <c r="AM16" s="2"/>
      <c r="AN16" s="2"/>
    </row>
    <row r="17" ht="14.25" customHeight="1">
      <c r="A17" s="1"/>
      <c r="B17" s="412" t="s">
        <v>352</v>
      </c>
      <c r="C17" s="413"/>
      <c r="D17" s="414">
        <v>0.0</v>
      </c>
      <c r="E17" s="414">
        <v>40.0</v>
      </c>
      <c r="F17" s="450">
        <v>3000.0</v>
      </c>
      <c r="G17" s="418">
        <f t="shared" si="2"/>
        <v>0</v>
      </c>
      <c r="H17" s="418"/>
      <c r="I17" s="451">
        <f t="shared" si="29"/>
        <v>0</v>
      </c>
      <c r="J17" s="417">
        <f t="shared" si="4"/>
        <v>0</v>
      </c>
      <c r="K17" s="418">
        <f t="shared" si="5"/>
        <v>0</v>
      </c>
      <c r="L17" s="419">
        <f t="shared" si="6"/>
        <v>0</v>
      </c>
      <c r="M17" s="418">
        <f t="shared" si="7"/>
        <v>0</v>
      </c>
      <c r="N17" s="420">
        <f t="shared" si="8"/>
        <v>0</v>
      </c>
      <c r="O17" s="418">
        <f t="shared" si="9"/>
        <v>0</v>
      </c>
      <c r="P17" s="418">
        <f t="shared" si="10"/>
        <v>0</v>
      </c>
      <c r="Q17" s="418">
        <f t="shared" si="11"/>
        <v>0</v>
      </c>
      <c r="R17" s="421">
        <f t="shared" si="12"/>
        <v>0</v>
      </c>
      <c r="S17" s="418">
        <f t="shared" si="13"/>
        <v>0</v>
      </c>
      <c r="T17" s="418">
        <f t="shared" si="14"/>
        <v>0</v>
      </c>
      <c r="U17" s="418">
        <f t="shared" si="15"/>
        <v>0</v>
      </c>
      <c r="V17" s="418">
        <f t="shared" si="16"/>
        <v>0</v>
      </c>
      <c r="W17" s="418">
        <f t="shared" ref="W17:X17" si="36">S17/12</f>
        <v>0</v>
      </c>
      <c r="X17" s="418">
        <f t="shared" si="36"/>
        <v>0</v>
      </c>
      <c r="Y17" s="418">
        <f t="shared" si="18"/>
        <v>0</v>
      </c>
      <c r="Z17" s="418">
        <f t="shared" si="19"/>
        <v>0</v>
      </c>
      <c r="AA17" s="418">
        <f t="shared" si="20"/>
        <v>0</v>
      </c>
      <c r="AB17" s="418">
        <f t="shared" si="21"/>
        <v>0</v>
      </c>
      <c r="AC17" s="418">
        <f t="shared" si="22"/>
        <v>0</v>
      </c>
      <c r="AD17" s="418">
        <f t="shared" si="23"/>
        <v>0</v>
      </c>
      <c r="AE17" s="418">
        <f t="shared" si="24"/>
        <v>0</v>
      </c>
      <c r="AF17" s="418">
        <f t="shared" si="25"/>
        <v>0</v>
      </c>
      <c r="AG17" s="422">
        <f t="shared" si="26"/>
        <v>0</v>
      </c>
      <c r="AH17" s="418">
        <f t="shared" si="27"/>
        <v>0</v>
      </c>
      <c r="AI17" s="2"/>
      <c r="AJ17" s="2"/>
      <c r="AK17" s="2"/>
      <c r="AL17" s="2"/>
      <c r="AM17" s="2"/>
      <c r="AN17" s="2"/>
    </row>
    <row r="18" ht="14.25" customHeight="1">
      <c r="A18" s="1"/>
      <c r="B18" s="73" t="s">
        <v>66</v>
      </c>
      <c r="C18" s="73"/>
      <c r="D18" s="60">
        <f>SUM(D8:D17)</f>
        <v>5</v>
      </c>
      <c r="E18" s="61"/>
      <c r="F18" s="424">
        <f t="shared" ref="F18:G18" si="37">SUM(F8:F17)</f>
        <v>26452</v>
      </c>
      <c r="G18" s="424">
        <f t="shared" si="37"/>
        <v>14402</v>
      </c>
      <c r="H18" s="424">
        <f>SUM(H8:H15)</f>
        <v>0</v>
      </c>
      <c r="I18" s="424">
        <f t="shared" ref="I18:AH18" si="38">SUM(I8:I17)</f>
        <v>1100</v>
      </c>
      <c r="J18" s="424">
        <f t="shared" si="38"/>
        <v>15502</v>
      </c>
      <c r="K18" s="425">
        <f t="shared" si="38"/>
        <v>750</v>
      </c>
      <c r="L18" s="425">
        <f t="shared" si="38"/>
        <v>1071.88</v>
      </c>
      <c r="M18" s="425">
        <f t="shared" si="38"/>
        <v>2200</v>
      </c>
      <c r="N18" s="64">
        <f t="shared" si="38"/>
        <v>4021.88</v>
      </c>
      <c r="O18" s="425">
        <f t="shared" si="38"/>
        <v>155.02</v>
      </c>
      <c r="P18" s="425">
        <f t="shared" si="38"/>
        <v>1240.16</v>
      </c>
      <c r="Q18" s="425">
        <f t="shared" si="38"/>
        <v>4309.556</v>
      </c>
      <c r="R18" s="66">
        <f t="shared" si="38"/>
        <v>5704.736</v>
      </c>
      <c r="S18" s="67">
        <f t="shared" si="38"/>
        <v>1291.833333</v>
      </c>
      <c r="T18" s="67">
        <f t="shared" si="38"/>
        <v>430.56805</v>
      </c>
      <c r="U18" s="67">
        <f t="shared" si="38"/>
        <v>137.7921107</v>
      </c>
      <c r="V18" s="67">
        <f t="shared" si="38"/>
        <v>17.22401383</v>
      </c>
      <c r="W18" s="67">
        <f t="shared" si="38"/>
        <v>107.6527778</v>
      </c>
      <c r="X18" s="67">
        <f t="shared" si="38"/>
        <v>35.88067083</v>
      </c>
      <c r="Y18" s="67">
        <f t="shared" si="38"/>
        <v>1291.833333</v>
      </c>
      <c r="Z18" s="67">
        <f t="shared" si="38"/>
        <v>103.3466667</v>
      </c>
      <c r="AA18" s="67">
        <f t="shared" si="38"/>
        <v>12.91833333</v>
      </c>
      <c r="AB18" s="67">
        <f t="shared" si="38"/>
        <v>1291.833333</v>
      </c>
      <c r="AC18" s="67">
        <f t="shared" si="38"/>
        <v>107.6527778</v>
      </c>
      <c r="AD18" s="67">
        <f t="shared" si="38"/>
        <v>111.9588889</v>
      </c>
      <c r="AE18" s="67">
        <f t="shared" si="38"/>
        <v>592.5195109</v>
      </c>
      <c r="AF18" s="67">
        <f t="shared" si="38"/>
        <v>1197.086918</v>
      </c>
      <c r="AG18" s="67">
        <f t="shared" si="38"/>
        <v>6457.384367</v>
      </c>
      <c r="AH18" s="68">
        <f t="shared" si="38"/>
        <v>31686.00037</v>
      </c>
      <c r="AI18" s="3"/>
      <c r="AJ18" s="2"/>
      <c r="AK18" s="2"/>
      <c r="AL18" s="2"/>
      <c r="AM18" s="2"/>
      <c r="AN18" s="2"/>
    </row>
    <row r="19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427"/>
      <c r="AK19" s="428"/>
      <c r="AL19" s="429"/>
      <c r="AM19" s="430"/>
      <c r="AN19" s="430"/>
    </row>
    <row r="20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427"/>
      <c r="AK20" s="428"/>
      <c r="AL20" s="429"/>
      <c r="AM20" s="430"/>
      <c r="AN20" s="430"/>
    </row>
    <row r="21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427"/>
      <c r="AK21" s="428"/>
      <c r="AL21" s="429"/>
      <c r="AM21" s="430"/>
      <c r="AN21" s="430"/>
    </row>
    <row r="22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346" t="s">
        <v>334</v>
      </c>
      <c r="C24" s="13"/>
      <c r="D24" s="13"/>
      <c r="E24" s="13"/>
      <c r="F24" s="13"/>
      <c r="G24" s="13"/>
      <c r="H24" s="14"/>
      <c r="I24" s="43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5.75" customHeight="1">
      <c r="A25" s="1"/>
      <c r="B25" s="347" t="s">
        <v>335</v>
      </c>
      <c r="C25" s="13"/>
      <c r="D25" s="13"/>
      <c r="E25" s="13"/>
      <c r="F25" s="13"/>
      <c r="G25" s="13"/>
      <c r="H25" s="14"/>
      <c r="I25" s="43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51.75" customHeight="1">
      <c r="A26" s="1"/>
      <c r="B26" s="433" t="s">
        <v>305</v>
      </c>
      <c r="C26" s="401" t="s">
        <v>325</v>
      </c>
      <c r="D26" s="434" t="s">
        <v>336</v>
      </c>
      <c r="E26" s="435"/>
      <c r="F26" s="435" t="s">
        <v>337</v>
      </c>
      <c r="G26" s="435" t="s">
        <v>308</v>
      </c>
      <c r="H26" s="435" t="s">
        <v>309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5.0" customHeight="1">
      <c r="A27" s="1"/>
      <c r="B27" s="436" t="s">
        <v>310</v>
      </c>
      <c r="C27" s="13"/>
      <c r="D27" s="13"/>
      <c r="E27" s="13"/>
      <c r="F27" s="13"/>
      <c r="G27" s="13"/>
      <c r="H27" s="14"/>
      <c r="I27" s="437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381" t="s">
        <v>338</v>
      </c>
      <c r="C28" s="438"/>
      <c r="D28" s="439">
        <v>1.0</v>
      </c>
      <c r="E28" s="439" t="s">
        <v>319</v>
      </c>
      <c r="F28" s="440">
        <v>1300.0</v>
      </c>
      <c r="G28" s="383">
        <f>F28*22</f>
        <v>28600</v>
      </c>
      <c r="H28" s="383">
        <f t="shared" ref="H28:H30" si="39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381" t="s">
        <v>339</v>
      </c>
      <c r="C29" s="438"/>
      <c r="D29" s="439">
        <v>1.0</v>
      </c>
      <c r="E29" s="439" t="s">
        <v>319</v>
      </c>
      <c r="F29" s="440">
        <v>1300.0</v>
      </c>
      <c r="G29" s="383">
        <f t="shared" ref="G29:G30" si="40">F29*5</f>
        <v>6500</v>
      </c>
      <c r="H29" s="383">
        <f t="shared" si="39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381" t="s">
        <v>340</v>
      </c>
      <c r="C30" s="438"/>
      <c r="D30" s="439">
        <v>1.0</v>
      </c>
      <c r="E30" s="439" t="s">
        <v>319</v>
      </c>
      <c r="F30" s="440">
        <v>1300.0</v>
      </c>
      <c r="G30" s="383">
        <f t="shared" si="40"/>
        <v>6500</v>
      </c>
      <c r="H30" s="383">
        <f t="shared" si="39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379" t="s">
        <v>320</v>
      </c>
      <c r="C31" s="441"/>
      <c r="D31" s="439"/>
      <c r="E31" s="381"/>
      <c r="F31" s="381"/>
      <c r="G31" s="383"/>
      <c r="H31" s="383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336"/>
      <c r="C33" s="336" t="s">
        <v>341</v>
      </c>
      <c r="D33" s="336" t="s">
        <v>342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442" t="s">
        <v>327</v>
      </c>
      <c r="C34" s="336">
        <v>1113.76</v>
      </c>
      <c r="D34" s="336">
        <v>1100.0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442" t="s">
        <v>43</v>
      </c>
      <c r="C35" s="336">
        <v>2984.58</v>
      </c>
      <c r="D35" s="336">
        <v>4102.0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442" t="s">
        <v>328</v>
      </c>
      <c r="C36" s="336">
        <v>1795.22</v>
      </c>
      <c r="D36" s="336">
        <v>1883.0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442" t="s">
        <v>329</v>
      </c>
      <c r="C37" s="336">
        <v>5307.26</v>
      </c>
      <c r="D37" s="336">
        <v>2923.0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442" t="s">
        <v>330</v>
      </c>
      <c r="C38" s="336">
        <v>1502.19</v>
      </c>
      <c r="D38" s="336">
        <v>1393.0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442" t="s">
        <v>331</v>
      </c>
      <c r="C39" s="336">
        <v>2603.73</v>
      </c>
      <c r="D39" s="336">
        <v>3456.0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442" t="s">
        <v>332</v>
      </c>
      <c r="C40" s="336">
        <v>2271.48</v>
      </c>
      <c r="D40" s="336">
        <v>3201.0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442" t="s">
        <v>333</v>
      </c>
      <c r="C41" s="336">
        <v>1104.38</v>
      </c>
      <c r="D41" s="336">
        <v>1100.0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:B5"/>
    <mergeCell ref="C2:AH3"/>
    <mergeCell ref="C4:AH4"/>
    <mergeCell ref="D7:AH7"/>
    <mergeCell ref="B24:H24"/>
    <mergeCell ref="B25:H25"/>
    <mergeCell ref="B27:H2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47.29"/>
    <col customWidth="1" min="2" max="2" width="6.86"/>
    <col customWidth="1" min="3" max="3" width="8.0"/>
    <col customWidth="1" min="4" max="4" width="8.43"/>
    <col customWidth="1" min="5" max="5" width="13.71"/>
    <col customWidth="1" min="6" max="6" width="14.29"/>
    <col customWidth="1" min="7" max="7" width="13.29"/>
    <col customWidth="1" min="8" max="8" width="13.71"/>
    <col customWidth="1" min="9" max="9" width="15.29"/>
    <col customWidth="1" min="10" max="10" width="13.71"/>
    <col customWidth="1" min="11" max="11" width="12.71"/>
    <col customWidth="1" hidden="1" min="12" max="12" width="8.71"/>
    <col customWidth="1" min="13" max="13" width="13.29"/>
    <col customWidth="1" min="14" max="14" width="13.71"/>
    <col customWidth="1" min="15" max="15" width="12.71"/>
    <col customWidth="1" min="16" max="16" width="13.29"/>
    <col customWidth="1" min="17" max="18" width="14.29"/>
    <col customWidth="1" min="19" max="20" width="13.29"/>
    <col customWidth="1" min="21" max="21" width="12.14"/>
    <col customWidth="1" min="22" max="22" width="11.71"/>
    <col customWidth="1" min="23" max="24" width="12.14"/>
    <col customWidth="1" min="25" max="25" width="13.29"/>
    <col customWidth="1" min="26" max="26" width="12.14"/>
    <col customWidth="1" min="27" max="27" width="10.57"/>
    <col customWidth="1" min="28" max="28" width="13.29"/>
    <col customWidth="1" min="29" max="30" width="12.14"/>
    <col customWidth="1" min="31" max="31" width="11.71"/>
    <col customWidth="1" min="32" max="33" width="13.29"/>
    <col customWidth="1" min="34" max="34" width="17.0"/>
    <col customWidth="1" min="35" max="35" width="15.29"/>
  </cols>
  <sheetData>
    <row r="1" ht="12.75" customHeight="1">
      <c r="A1" s="82" t="s">
        <v>5</v>
      </c>
      <c r="B1" s="83" t="s">
        <v>1</v>
      </c>
      <c r="C1" s="84"/>
      <c r="D1" s="84"/>
      <c r="E1" s="84"/>
      <c r="F1" s="84"/>
      <c r="G1" s="84"/>
      <c r="H1" s="84"/>
      <c r="I1" s="85"/>
      <c r="J1" s="86" t="s">
        <v>73</v>
      </c>
      <c r="K1" s="84"/>
      <c r="L1" s="84"/>
      <c r="M1" s="84"/>
      <c r="N1" s="85"/>
      <c r="O1" s="87" t="s">
        <v>3</v>
      </c>
      <c r="P1" s="84"/>
      <c r="Q1" s="84"/>
      <c r="R1" s="85"/>
      <c r="S1" s="88" t="s">
        <v>4</v>
      </c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5"/>
      <c r="AI1" s="89"/>
    </row>
    <row r="2" ht="12.75" customHeight="1">
      <c r="A2" s="90"/>
      <c r="B2" s="91" t="s">
        <v>6</v>
      </c>
      <c r="C2" s="92" t="s">
        <v>74</v>
      </c>
      <c r="D2" s="92" t="s">
        <v>7</v>
      </c>
      <c r="E2" s="93" t="s">
        <v>8</v>
      </c>
      <c r="F2" s="94" t="s">
        <v>9</v>
      </c>
      <c r="G2" s="95" t="s">
        <v>10</v>
      </c>
      <c r="H2" s="95" t="s">
        <v>11</v>
      </c>
      <c r="I2" s="95" t="s">
        <v>12</v>
      </c>
      <c r="J2" s="96" t="s">
        <v>75</v>
      </c>
      <c r="K2" s="96" t="s">
        <v>76</v>
      </c>
      <c r="L2" s="96" t="s">
        <v>15</v>
      </c>
      <c r="M2" s="96" t="s">
        <v>14</v>
      </c>
      <c r="N2" s="96" t="s">
        <v>16</v>
      </c>
      <c r="O2" s="97" t="s">
        <v>17</v>
      </c>
      <c r="P2" s="97" t="s">
        <v>18</v>
      </c>
      <c r="Q2" s="98" t="s">
        <v>77</v>
      </c>
      <c r="R2" s="97" t="s">
        <v>20</v>
      </c>
      <c r="S2" s="99" t="s">
        <v>21</v>
      </c>
      <c r="T2" s="99" t="s">
        <v>22</v>
      </c>
      <c r="U2" s="99" t="s">
        <v>23</v>
      </c>
      <c r="V2" s="99" t="s">
        <v>24</v>
      </c>
      <c r="W2" s="99" t="s">
        <v>25</v>
      </c>
      <c r="X2" s="99" t="s">
        <v>26</v>
      </c>
      <c r="Y2" s="99" t="s">
        <v>28</v>
      </c>
      <c r="Z2" s="99" t="s">
        <v>29</v>
      </c>
      <c r="AA2" s="99" t="s">
        <v>30</v>
      </c>
      <c r="AB2" s="99" t="s">
        <v>31</v>
      </c>
      <c r="AC2" s="99" t="s">
        <v>32</v>
      </c>
      <c r="AD2" s="99" t="s">
        <v>78</v>
      </c>
      <c r="AE2" s="99" t="s">
        <v>34</v>
      </c>
      <c r="AF2" s="99" t="s">
        <v>35</v>
      </c>
      <c r="AG2" s="100" t="s">
        <v>79</v>
      </c>
      <c r="AH2" s="99" t="s">
        <v>37</v>
      </c>
      <c r="AI2" s="101" t="s">
        <v>38</v>
      </c>
    </row>
    <row r="3" ht="19.5" customHeight="1">
      <c r="A3" s="102" t="s">
        <v>80</v>
      </c>
      <c r="B3" s="103">
        <v>5.0</v>
      </c>
      <c r="C3" s="104" t="s">
        <v>81</v>
      </c>
      <c r="D3" s="105">
        <v>40.0</v>
      </c>
      <c r="E3" s="106">
        <v>1800.0</v>
      </c>
      <c r="F3" s="107">
        <f t="shared" ref="F3:F20" si="2">E3*B3</f>
        <v>9000</v>
      </c>
      <c r="G3" s="107">
        <v>0.0</v>
      </c>
      <c r="H3" s="108">
        <f t="shared" ref="H3:H20" si="3">B3*607.2</f>
        <v>3036</v>
      </c>
      <c r="I3" s="109">
        <f t="shared" ref="I3:I20" si="4">SUM(F3:H3)</f>
        <v>12036</v>
      </c>
      <c r="J3" s="107">
        <f t="shared" ref="J3:J20" si="5">B3*20.5*22</f>
        <v>2255</v>
      </c>
      <c r="K3" s="107">
        <f t="shared" ref="K3:K20" si="6">B3*70</f>
        <v>350</v>
      </c>
      <c r="L3" s="107"/>
      <c r="M3" s="110">
        <f t="shared" ref="M3:M20" si="7">IF((4.8*2*22*B3)&gt;(F3*6%),((4.8*2*22*B3)-(F3*6%)),0)</f>
        <v>516</v>
      </c>
      <c r="N3" s="111">
        <f t="shared" ref="N3:N20" si="8">SUM(J3:M3)</f>
        <v>3121</v>
      </c>
      <c r="O3" s="107">
        <f t="shared" ref="O3:O20" si="9">I3*1%</f>
        <v>120.36</v>
      </c>
      <c r="P3" s="107">
        <f t="shared" ref="P3:P20" si="10">I3*8%</f>
        <v>962.88</v>
      </c>
      <c r="Q3" s="107">
        <f t="shared" ref="Q3:Q20" si="11">I3*27.8%</f>
        <v>3346.008</v>
      </c>
      <c r="R3" s="112">
        <f t="shared" ref="R3:R20" si="12">O3+P3+Q3</f>
        <v>4429.248</v>
      </c>
      <c r="S3" s="107">
        <f t="shared" ref="S3:S20" si="13">I3/12</f>
        <v>1003</v>
      </c>
      <c r="T3" s="107">
        <f t="shared" ref="T3:T20" si="14">S3*33.33%</f>
        <v>334.2999</v>
      </c>
      <c r="U3" s="107">
        <f t="shared" ref="U3:U20" si="15">(S3+T3)*8%</f>
        <v>106.983992</v>
      </c>
      <c r="V3" s="107">
        <f t="shared" ref="V3:V20" si="16">(S3+T3)*1%</f>
        <v>13.372999</v>
      </c>
      <c r="W3" s="107">
        <f t="shared" ref="W3:X3" si="1">S3/12</f>
        <v>83.58333333</v>
      </c>
      <c r="X3" s="107">
        <f t="shared" si="1"/>
        <v>27.858325</v>
      </c>
      <c r="Y3" s="107">
        <f t="shared" ref="Y3:Y20" si="18">I3/12</f>
        <v>1003</v>
      </c>
      <c r="Z3" s="107">
        <f t="shared" ref="Z3:Z20" si="19">Y3*8%</f>
        <v>80.24</v>
      </c>
      <c r="AA3" s="107">
        <f t="shared" ref="AA3:AA20" si="20">Y3*1%</f>
        <v>10.03</v>
      </c>
      <c r="AB3" s="107">
        <f t="shared" ref="AB3:AB20" si="21">I3/12</f>
        <v>1003</v>
      </c>
      <c r="AC3" s="107">
        <f t="shared" ref="AC3:AC20" si="22">AB3/12</f>
        <v>83.58333333</v>
      </c>
      <c r="AD3" s="107">
        <f t="shared" ref="AD3:AD20" si="23">(AB3+AC3)*8%</f>
        <v>86.92666667</v>
      </c>
      <c r="AE3" s="107">
        <f t="shared" ref="AE3:AE20" si="24">AB3*1%</f>
        <v>10.03</v>
      </c>
      <c r="AF3" s="107">
        <f t="shared" ref="AF3:AF20" si="25">(I3+S3+T3+Y3)*8%*40%</f>
        <v>460.0415968</v>
      </c>
      <c r="AG3" s="107">
        <f t="shared" ref="AG3:AG20" si="26">(S3+T3+Y3)*27.8%</f>
        <v>650.6033722</v>
      </c>
      <c r="AH3" s="113">
        <f t="shared" ref="AH3:AH20" si="27">SUM(S3:AG3)</f>
        <v>4956.553518</v>
      </c>
      <c r="AI3" s="107">
        <f t="shared" ref="AI3:AI20" si="28">I3+N3+R3+AH3</f>
        <v>24542.80152</v>
      </c>
    </row>
    <row r="4" ht="19.5" customHeight="1">
      <c r="A4" s="114" t="s">
        <v>82</v>
      </c>
      <c r="B4" s="115">
        <v>5.0</v>
      </c>
      <c r="C4" s="116" t="s">
        <v>81</v>
      </c>
      <c r="D4" s="117">
        <v>40.0</v>
      </c>
      <c r="E4" s="118">
        <v>2800.0</v>
      </c>
      <c r="F4" s="119">
        <f t="shared" si="2"/>
        <v>14000</v>
      </c>
      <c r="G4" s="119">
        <v>0.0</v>
      </c>
      <c r="H4" s="120">
        <f t="shared" si="3"/>
        <v>3036</v>
      </c>
      <c r="I4" s="121">
        <f t="shared" si="4"/>
        <v>17036</v>
      </c>
      <c r="J4" s="107">
        <f t="shared" si="5"/>
        <v>2255</v>
      </c>
      <c r="K4" s="107">
        <f t="shared" si="6"/>
        <v>350</v>
      </c>
      <c r="L4" s="107"/>
      <c r="M4" s="110">
        <f t="shared" si="7"/>
        <v>216</v>
      </c>
      <c r="N4" s="122">
        <f t="shared" si="8"/>
        <v>2821</v>
      </c>
      <c r="O4" s="107">
        <f t="shared" si="9"/>
        <v>170.36</v>
      </c>
      <c r="P4" s="107">
        <f t="shared" si="10"/>
        <v>1362.88</v>
      </c>
      <c r="Q4" s="107">
        <f t="shared" si="11"/>
        <v>4736.008</v>
      </c>
      <c r="R4" s="112">
        <f t="shared" si="12"/>
        <v>6269.248</v>
      </c>
      <c r="S4" s="119">
        <f t="shared" si="13"/>
        <v>1419.666667</v>
      </c>
      <c r="T4" s="119">
        <f t="shared" si="14"/>
        <v>473.1749</v>
      </c>
      <c r="U4" s="119">
        <f t="shared" si="15"/>
        <v>151.4273253</v>
      </c>
      <c r="V4" s="119">
        <f t="shared" si="16"/>
        <v>18.92841567</v>
      </c>
      <c r="W4" s="119">
        <f t="shared" ref="W4:X4" si="17">S4/12</f>
        <v>118.3055556</v>
      </c>
      <c r="X4" s="119">
        <f t="shared" si="17"/>
        <v>39.43124167</v>
      </c>
      <c r="Y4" s="119">
        <f t="shared" si="18"/>
        <v>1419.666667</v>
      </c>
      <c r="Z4" s="119">
        <f t="shared" si="19"/>
        <v>113.5733333</v>
      </c>
      <c r="AA4" s="119">
        <f t="shared" si="20"/>
        <v>14.19666667</v>
      </c>
      <c r="AB4" s="119">
        <f t="shared" si="21"/>
        <v>1419.666667</v>
      </c>
      <c r="AC4" s="119">
        <f t="shared" si="22"/>
        <v>118.3055556</v>
      </c>
      <c r="AD4" s="119">
        <f t="shared" si="23"/>
        <v>123.0377778</v>
      </c>
      <c r="AE4" s="119">
        <f t="shared" si="24"/>
        <v>14.19666667</v>
      </c>
      <c r="AF4" s="107">
        <f t="shared" si="25"/>
        <v>651.1522635</v>
      </c>
      <c r="AG4" s="107">
        <f t="shared" si="26"/>
        <v>920.8772889</v>
      </c>
      <c r="AH4" s="113">
        <f t="shared" si="27"/>
        <v>7015.606991</v>
      </c>
      <c r="AI4" s="107">
        <f t="shared" si="28"/>
        <v>33141.85499</v>
      </c>
    </row>
    <row r="5" ht="19.5" customHeight="1">
      <c r="A5" s="114" t="s">
        <v>83</v>
      </c>
      <c r="B5" s="115">
        <v>2.0</v>
      </c>
      <c r="C5" s="116" t="s">
        <v>81</v>
      </c>
      <c r="D5" s="117">
        <v>40.0</v>
      </c>
      <c r="E5" s="119">
        <v>2800.0</v>
      </c>
      <c r="F5" s="119">
        <f t="shared" si="2"/>
        <v>5600</v>
      </c>
      <c r="G5" s="119">
        <v>0.0</v>
      </c>
      <c r="H5" s="120">
        <f t="shared" si="3"/>
        <v>1214.4</v>
      </c>
      <c r="I5" s="121">
        <f t="shared" si="4"/>
        <v>6814.4</v>
      </c>
      <c r="J5" s="107">
        <f t="shared" si="5"/>
        <v>902</v>
      </c>
      <c r="K5" s="107">
        <f t="shared" si="6"/>
        <v>140</v>
      </c>
      <c r="L5" s="107"/>
      <c r="M5" s="110">
        <f t="shared" si="7"/>
        <v>86.4</v>
      </c>
      <c r="N5" s="122">
        <f t="shared" si="8"/>
        <v>1128.4</v>
      </c>
      <c r="O5" s="107">
        <f t="shared" si="9"/>
        <v>68.144</v>
      </c>
      <c r="P5" s="107">
        <f t="shared" si="10"/>
        <v>545.152</v>
      </c>
      <c r="Q5" s="107">
        <f t="shared" si="11"/>
        <v>1894.4032</v>
      </c>
      <c r="R5" s="112">
        <f t="shared" si="12"/>
        <v>2507.6992</v>
      </c>
      <c r="S5" s="119">
        <f t="shared" si="13"/>
        <v>567.8666667</v>
      </c>
      <c r="T5" s="119">
        <f t="shared" si="14"/>
        <v>189.26996</v>
      </c>
      <c r="U5" s="119">
        <f t="shared" si="15"/>
        <v>60.57093013</v>
      </c>
      <c r="V5" s="119">
        <f t="shared" si="16"/>
        <v>7.571366267</v>
      </c>
      <c r="W5" s="119">
        <f t="shared" ref="W5:X5" si="29">S5/12</f>
        <v>47.32222222</v>
      </c>
      <c r="X5" s="119">
        <f t="shared" si="29"/>
        <v>15.77249667</v>
      </c>
      <c r="Y5" s="119">
        <f t="shared" si="18"/>
        <v>567.8666667</v>
      </c>
      <c r="Z5" s="119">
        <f t="shared" si="19"/>
        <v>45.42933333</v>
      </c>
      <c r="AA5" s="119">
        <f t="shared" si="20"/>
        <v>5.678666667</v>
      </c>
      <c r="AB5" s="119">
        <f t="shared" si="21"/>
        <v>567.8666667</v>
      </c>
      <c r="AC5" s="119">
        <f t="shared" si="22"/>
        <v>47.32222222</v>
      </c>
      <c r="AD5" s="119">
        <f t="shared" si="23"/>
        <v>49.21511111</v>
      </c>
      <c r="AE5" s="119">
        <f t="shared" si="24"/>
        <v>5.678666667</v>
      </c>
      <c r="AF5" s="107">
        <f t="shared" si="25"/>
        <v>260.4609054</v>
      </c>
      <c r="AG5" s="107">
        <f t="shared" si="26"/>
        <v>368.3509155</v>
      </c>
      <c r="AH5" s="113">
        <f t="shared" si="27"/>
        <v>2806.242796</v>
      </c>
      <c r="AI5" s="107">
        <f t="shared" si="28"/>
        <v>13256.742</v>
      </c>
    </row>
    <row r="6" ht="19.5" customHeight="1">
      <c r="A6" s="114" t="s">
        <v>84</v>
      </c>
      <c r="B6" s="115">
        <v>5.0</v>
      </c>
      <c r="C6" s="116" t="s">
        <v>81</v>
      </c>
      <c r="D6" s="117">
        <v>40.0</v>
      </c>
      <c r="E6" s="118">
        <v>1800.0</v>
      </c>
      <c r="F6" s="119">
        <f t="shared" si="2"/>
        <v>9000</v>
      </c>
      <c r="G6" s="119">
        <v>0.0</v>
      </c>
      <c r="H6" s="120">
        <f t="shared" si="3"/>
        <v>3036</v>
      </c>
      <c r="I6" s="121">
        <f t="shared" si="4"/>
        <v>12036</v>
      </c>
      <c r="J6" s="107">
        <f t="shared" si="5"/>
        <v>2255</v>
      </c>
      <c r="K6" s="107">
        <f t="shared" si="6"/>
        <v>350</v>
      </c>
      <c r="L6" s="107"/>
      <c r="M6" s="110">
        <f t="shared" si="7"/>
        <v>516</v>
      </c>
      <c r="N6" s="122">
        <f t="shared" si="8"/>
        <v>3121</v>
      </c>
      <c r="O6" s="107">
        <f t="shared" si="9"/>
        <v>120.36</v>
      </c>
      <c r="P6" s="107">
        <f t="shared" si="10"/>
        <v>962.88</v>
      </c>
      <c r="Q6" s="107">
        <f t="shared" si="11"/>
        <v>3346.008</v>
      </c>
      <c r="R6" s="112">
        <f t="shared" si="12"/>
        <v>4429.248</v>
      </c>
      <c r="S6" s="119">
        <f t="shared" si="13"/>
        <v>1003</v>
      </c>
      <c r="T6" s="119">
        <f t="shared" si="14"/>
        <v>334.2999</v>
      </c>
      <c r="U6" s="119">
        <f t="shared" si="15"/>
        <v>106.983992</v>
      </c>
      <c r="V6" s="119">
        <f t="shared" si="16"/>
        <v>13.372999</v>
      </c>
      <c r="W6" s="119">
        <f t="shared" ref="W6:X6" si="30">S6/12</f>
        <v>83.58333333</v>
      </c>
      <c r="X6" s="119">
        <f t="shared" si="30"/>
        <v>27.858325</v>
      </c>
      <c r="Y6" s="119">
        <f t="shared" si="18"/>
        <v>1003</v>
      </c>
      <c r="Z6" s="119">
        <f t="shared" si="19"/>
        <v>80.24</v>
      </c>
      <c r="AA6" s="119">
        <f t="shared" si="20"/>
        <v>10.03</v>
      </c>
      <c r="AB6" s="119">
        <f t="shared" si="21"/>
        <v>1003</v>
      </c>
      <c r="AC6" s="119">
        <f t="shared" si="22"/>
        <v>83.58333333</v>
      </c>
      <c r="AD6" s="119">
        <f t="shared" si="23"/>
        <v>86.92666667</v>
      </c>
      <c r="AE6" s="119">
        <f t="shared" si="24"/>
        <v>10.03</v>
      </c>
      <c r="AF6" s="107">
        <f t="shared" si="25"/>
        <v>460.0415968</v>
      </c>
      <c r="AG6" s="107">
        <f t="shared" si="26"/>
        <v>650.6033722</v>
      </c>
      <c r="AH6" s="113">
        <f t="shared" si="27"/>
        <v>4956.553518</v>
      </c>
      <c r="AI6" s="107">
        <f t="shared" si="28"/>
        <v>24542.80152</v>
      </c>
    </row>
    <row r="7" ht="19.5" customHeight="1">
      <c r="A7" s="114" t="s">
        <v>85</v>
      </c>
      <c r="B7" s="115">
        <v>5.0</v>
      </c>
      <c r="C7" s="116" t="s">
        <v>81</v>
      </c>
      <c r="D7" s="117">
        <v>40.0</v>
      </c>
      <c r="E7" s="118">
        <v>1800.0</v>
      </c>
      <c r="F7" s="119">
        <f t="shared" si="2"/>
        <v>9000</v>
      </c>
      <c r="G7" s="119">
        <v>0.0</v>
      </c>
      <c r="H7" s="120">
        <f t="shared" si="3"/>
        <v>3036</v>
      </c>
      <c r="I7" s="121">
        <f t="shared" si="4"/>
        <v>12036</v>
      </c>
      <c r="J7" s="107">
        <f t="shared" si="5"/>
        <v>2255</v>
      </c>
      <c r="K7" s="107">
        <f t="shared" si="6"/>
        <v>350</v>
      </c>
      <c r="L7" s="107"/>
      <c r="M7" s="110">
        <f t="shared" si="7"/>
        <v>516</v>
      </c>
      <c r="N7" s="122">
        <f t="shared" si="8"/>
        <v>3121</v>
      </c>
      <c r="O7" s="107">
        <f t="shared" si="9"/>
        <v>120.36</v>
      </c>
      <c r="P7" s="107">
        <f t="shared" si="10"/>
        <v>962.88</v>
      </c>
      <c r="Q7" s="107">
        <f t="shared" si="11"/>
        <v>3346.008</v>
      </c>
      <c r="R7" s="112">
        <f t="shared" si="12"/>
        <v>4429.248</v>
      </c>
      <c r="S7" s="119">
        <f t="shared" si="13"/>
        <v>1003</v>
      </c>
      <c r="T7" s="119">
        <f t="shared" si="14"/>
        <v>334.2999</v>
      </c>
      <c r="U7" s="119">
        <f t="shared" si="15"/>
        <v>106.983992</v>
      </c>
      <c r="V7" s="119">
        <f t="shared" si="16"/>
        <v>13.372999</v>
      </c>
      <c r="W7" s="119">
        <f t="shared" ref="W7:X7" si="31">S7/12</f>
        <v>83.58333333</v>
      </c>
      <c r="X7" s="119">
        <f t="shared" si="31"/>
        <v>27.858325</v>
      </c>
      <c r="Y7" s="119">
        <f t="shared" si="18"/>
        <v>1003</v>
      </c>
      <c r="Z7" s="119">
        <f t="shared" si="19"/>
        <v>80.24</v>
      </c>
      <c r="AA7" s="119">
        <f t="shared" si="20"/>
        <v>10.03</v>
      </c>
      <c r="AB7" s="119">
        <f t="shared" si="21"/>
        <v>1003</v>
      </c>
      <c r="AC7" s="119">
        <f t="shared" si="22"/>
        <v>83.58333333</v>
      </c>
      <c r="AD7" s="119">
        <f t="shared" si="23"/>
        <v>86.92666667</v>
      </c>
      <c r="AE7" s="119">
        <f t="shared" si="24"/>
        <v>10.03</v>
      </c>
      <c r="AF7" s="107">
        <f t="shared" si="25"/>
        <v>460.0415968</v>
      </c>
      <c r="AG7" s="107">
        <f t="shared" si="26"/>
        <v>650.6033722</v>
      </c>
      <c r="AH7" s="113">
        <f t="shared" si="27"/>
        <v>4956.553518</v>
      </c>
      <c r="AI7" s="107">
        <f t="shared" si="28"/>
        <v>24542.80152</v>
      </c>
    </row>
    <row r="8" ht="19.5" customHeight="1">
      <c r="A8" s="114" t="s">
        <v>86</v>
      </c>
      <c r="B8" s="115">
        <v>5.0</v>
      </c>
      <c r="C8" s="116" t="s">
        <v>81</v>
      </c>
      <c r="D8" s="117">
        <v>40.0</v>
      </c>
      <c r="E8" s="118">
        <v>1580.0</v>
      </c>
      <c r="F8" s="119">
        <f t="shared" si="2"/>
        <v>7900</v>
      </c>
      <c r="G8" s="119">
        <v>0.0</v>
      </c>
      <c r="H8" s="120">
        <f t="shared" si="3"/>
        <v>3036</v>
      </c>
      <c r="I8" s="121">
        <f t="shared" si="4"/>
        <v>10936</v>
      </c>
      <c r="J8" s="107">
        <f t="shared" si="5"/>
        <v>2255</v>
      </c>
      <c r="K8" s="107">
        <f t="shared" si="6"/>
        <v>350</v>
      </c>
      <c r="L8" s="107"/>
      <c r="M8" s="110">
        <f t="shared" si="7"/>
        <v>582</v>
      </c>
      <c r="N8" s="122">
        <f t="shared" si="8"/>
        <v>3187</v>
      </c>
      <c r="O8" s="107">
        <f t="shared" si="9"/>
        <v>109.36</v>
      </c>
      <c r="P8" s="107">
        <f t="shared" si="10"/>
        <v>874.88</v>
      </c>
      <c r="Q8" s="107">
        <f t="shared" si="11"/>
        <v>3040.208</v>
      </c>
      <c r="R8" s="112">
        <f t="shared" si="12"/>
        <v>4024.448</v>
      </c>
      <c r="S8" s="119">
        <f t="shared" si="13"/>
        <v>911.3333333</v>
      </c>
      <c r="T8" s="119">
        <f t="shared" si="14"/>
        <v>303.7474</v>
      </c>
      <c r="U8" s="119">
        <f t="shared" si="15"/>
        <v>97.20645867</v>
      </c>
      <c r="V8" s="119">
        <f t="shared" si="16"/>
        <v>12.15080733</v>
      </c>
      <c r="W8" s="119">
        <f t="shared" ref="W8:X8" si="32">S8/12</f>
        <v>75.94444444</v>
      </c>
      <c r="X8" s="119">
        <f t="shared" si="32"/>
        <v>25.31228333</v>
      </c>
      <c r="Y8" s="119">
        <f t="shared" si="18"/>
        <v>911.3333333</v>
      </c>
      <c r="Z8" s="119">
        <f t="shared" si="19"/>
        <v>72.90666667</v>
      </c>
      <c r="AA8" s="119">
        <f t="shared" si="20"/>
        <v>9.113333333</v>
      </c>
      <c r="AB8" s="119">
        <f t="shared" si="21"/>
        <v>911.3333333</v>
      </c>
      <c r="AC8" s="119">
        <f t="shared" si="22"/>
        <v>75.94444444</v>
      </c>
      <c r="AD8" s="119">
        <f t="shared" si="23"/>
        <v>78.98222222</v>
      </c>
      <c r="AE8" s="119">
        <f t="shared" si="24"/>
        <v>9.113333333</v>
      </c>
      <c r="AF8" s="107">
        <f t="shared" si="25"/>
        <v>417.9972501</v>
      </c>
      <c r="AG8" s="107">
        <f t="shared" si="26"/>
        <v>591.1431105</v>
      </c>
      <c r="AH8" s="113">
        <f t="shared" si="27"/>
        <v>4503.561754</v>
      </c>
      <c r="AI8" s="107">
        <f t="shared" si="28"/>
        <v>22651.00975</v>
      </c>
    </row>
    <row r="9" ht="19.5" customHeight="1">
      <c r="A9" s="123" t="s">
        <v>87</v>
      </c>
      <c r="B9" s="124">
        <v>5.0</v>
      </c>
      <c r="C9" s="125" t="s">
        <v>81</v>
      </c>
      <c r="D9" s="126">
        <v>40.0</v>
      </c>
      <c r="E9" s="118">
        <v>1580.0</v>
      </c>
      <c r="F9" s="119">
        <f t="shared" si="2"/>
        <v>7900</v>
      </c>
      <c r="G9" s="119">
        <v>0.0</v>
      </c>
      <c r="H9" s="120">
        <f t="shared" si="3"/>
        <v>3036</v>
      </c>
      <c r="I9" s="121">
        <f t="shared" si="4"/>
        <v>10936</v>
      </c>
      <c r="J9" s="107">
        <f t="shared" si="5"/>
        <v>2255</v>
      </c>
      <c r="K9" s="107">
        <f t="shared" si="6"/>
        <v>350</v>
      </c>
      <c r="L9" s="107"/>
      <c r="M9" s="110">
        <f t="shared" si="7"/>
        <v>582</v>
      </c>
      <c r="N9" s="122">
        <f t="shared" si="8"/>
        <v>3187</v>
      </c>
      <c r="O9" s="107">
        <f t="shared" si="9"/>
        <v>109.36</v>
      </c>
      <c r="P9" s="107">
        <f t="shared" si="10"/>
        <v>874.88</v>
      </c>
      <c r="Q9" s="107">
        <f t="shared" si="11"/>
        <v>3040.208</v>
      </c>
      <c r="R9" s="112">
        <f t="shared" si="12"/>
        <v>4024.448</v>
      </c>
      <c r="S9" s="119">
        <f t="shared" si="13"/>
        <v>911.3333333</v>
      </c>
      <c r="T9" s="119">
        <f t="shared" si="14"/>
        <v>303.7474</v>
      </c>
      <c r="U9" s="119">
        <f t="shared" si="15"/>
        <v>97.20645867</v>
      </c>
      <c r="V9" s="119">
        <f t="shared" si="16"/>
        <v>12.15080733</v>
      </c>
      <c r="W9" s="119">
        <f t="shared" ref="W9:X9" si="33">S9/12</f>
        <v>75.94444444</v>
      </c>
      <c r="X9" s="119">
        <f t="shared" si="33"/>
        <v>25.31228333</v>
      </c>
      <c r="Y9" s="119">
        <f t="shared" si="18"/>
        <v>911.3333333</v>
      </c>
      <c r="Z9" s="119">
        <f t="shared" si="19"/>
        <v>72.90666667</v>
      </c>
      <c r="AA9" s="119">
        <f t="shared" si="20"/>
        <v>9.113333333</v>
      </c>
      <c r="AB9" s="119">
        <f t="shared" si="21"/>
        <v>911.3333333</v>
      </c>
      <c r="AC9" s="119">
        <f t="shared" si="22"/>
        <v>75.94444444</v>
      </c>
      <c r="AD9" s="119">
        <f t="shared" si="23"/>
        <v>78.98222222</v>
      </c>
      <c r="AE9" s="119">
        <f t="shared" si="24"/>
        <v>9.113333333</v>
      </c>
      <c r="AF9" s="107">
        <f t="shared" si="25"/>
        <v>417.9972501</v>
      </c>
      <c r="AG9" s="107">
        <f t="shared" si="26"/>
        <v>591.1431105</v>
      </c>
      <c r="AH9" s="113">
        <f t="shared" si="27"/>
        <v>4503.561754</v>
      </c>
      <c r="AI9" s="107">
        <f t="shared" si="28"/>
        <v>22651.00975</v>
      </c>
    </row>
    <row r="10" ht="19.5" customHeight="1">
      <c r="A10" s="114" t="s">
        <v>88</v>
      </c>
      <c r="B10" s="115">
        <v>10.0</v>
      </c>
      <c r="C10" s="116" t="s">
        <v>81</v>
      </c>
      <c r="D10" s="117">
        <v>36.0</v>
      </c>
      <c r="E10" s="118">
        <v>5200.0</v>
      </c>
      <c r="F10" s="119">
        <f t="shared" si="2"/>
        <v>52000</v>
      </c>
      <c r="G10" s="119">
        <f>(E10/180)*20%*110*2*B10</f>
        <v>12711.11111</v>
      </c>
      <c r="H10" s="120">
        <f t="shared" si="3"/>
        <v>6072</v>
      </c>
      <c r="I10" s="121">
        <f t="shared" si="4"/>
        <v>70783.11111</v>
      </c>
      <c r="J10" s="107">
        <f t="shared" si="5"/>
        <v>4510</v>
      </c>
      <c r="K10" s="107">
        <f t="shared" si="6"/>
        <v>700</v>
      </c>
      <c r="L10" s="107"/>
      <c r="M10" s="110">
        <f t="shared" si="7"/>
        <v>0</v>
      </c>
      <c r="N10" s="122">
        <f t="shared" si="8"/>
        <v>5210</v>
      </c>
      <c r="O10" s="107">
        <f t="shared" si="9"/>
        <v>707.8311111</v>
      </c>
      <c r="P10" s="107">
        <f t="shared" si="10"/>
        <v>5662.648889</v>
      </c>
      <c r="Q10" s="107">
        <f t="shared" si="11"/>
        <v>19677.70489</v>
      </c>
      <c r="R10" s="112">
        <f t="shared" si="12"/>
        <v>26048.18489</v>
      </c>
      <c r="S10" s="119">
        <f t="shared" si="13"/>
        <v>5898.592593</v>
      </c>
      <c r="T10" s="119">
        <f t="shared" si="14"/>
        <v>1966.000911</v>
      </c>
      <c r="U10" s="119">
        <f t="shared" si="15"/>
        <v>629.1674803</v>
      </c>
      <c r="V10" s="119">
        <f t="shared" si="16"/>
        <v>78.64593504</v>
      </c>
      <c r="W10" s="119">
        <f t="shared" ref="W10:X10" si="34">S10/12</f>
        <v>491.5493827</v>
      </c>
      <c r="X10" s="119">
        <f t="shared" si="34"/>
        <v>163.8334093</v>
      </c>
      <c r="Y10" s="119">
        <f t="shared" si="18"/>
        <v>5898.592593</v>
      </c>
      <c r="Z10" s="119">
        <f t="shared" si="19"/>
        <v>471.8874074</v>
      </c>
      <c r="AA10" s="119">
        <f t="shared" si="20"/>
        <v>58.98592593</v>
      </c>
      <c r="AB10" s="119">
        <f t="shared" si="21"/>
        <v>5898.592593</v>
      </c>
      <c r="AC10" s="119">
        <f t="shared" si="22"/>
        <v>491.5493827</v>
      </c>
      <c r="AD10" s="119">
        <f t="shared" si="23"/>
        <v>511.211358</v>
      </c>
      <c r="AE10" s="119">
        <f t="shared" si="24"/>
        <v>58.98592593</v>
      </c>
      <c r="AF10" s="107">
        <f t="shared" si="25"/>
        <v>2705.481511</v>
      </c>
      <c r="AG10" s="107">
        <f t="shared" si="26"/>
        <v>3826.165735</v>
      </c>
      <c r="AH10" s="113">
        <f t="shared" si="27"/>
        <v>29149.24214</v>
      </c>
      <c r="AI10" s="107">
        <f t="shared" si="28"/>
        <v>131190.5381</v>
      </c>
    </row>
    <row r="11" ht="19.5" customHeight="1">
      <c r="A11" s="114" t="s">
        <v>89</v>
      </c>
      <c r="B11" s="115">
        <v>10.0</v>
      </c>
      <c r="C11" s="116" t="s">
        <v>81</v>
      </c>
      <c r="D11" s="117">
        <v>36.0</v>
      </c>
      <c r="E11" s="118">
        <v>5200.0</v>
      </c>
      <c r="F11" s="119">
        <f t="shared" si="2"/>
        <v>52000</v>
      </c>
      <c r="G11" s="119">
        <v>0.0</v>
      </c>
      <c r="H11" s="120">
        <f t="shared" si="3"/>
        <v>6072</v>
      </c>
      <c r="I11" s="121">
        <f t="shared" si="4"/>
        <v>58072</v>
      </c>
      <c r="J11" s="107">
        <f t="shared" si="5"/>
        <v>4510</v>
      </c>
      <c r="K11" s="107">
        <f t="shared" si="6"/>
        <v>700</v>
      </c>
      <c r="L11" s="107"/>
      <c r="M11" s="110">
        <f t="shared" si="7"/>
        <v>0</v>
      </c>
      <c r="N11" s="122">
        <f t="shared" si="8"/>
        <v>5210</v>
      </c>
      <c r="O11" s="107">
        <f t="shared" si="9"/>
        <v>580.72</v>
      </c>
      <c r="P11" s="107">
        <f t="shared" si="10"/>
        <v>4645.76</v>
      </c>
      <c r="Q11" s="107">
        <f t="shared" si="11"/>
        <v>16144.016</v>
      </c>
      <c r="R11" s="112">
        <f t="shared" si="12"/>
        <v>21370.496</v>
      </c>
      <c r="S11" s="119">
        <f t="shared" si="13"/>
        <v>4839.333333</v>
      </c>
      <c r="T11" s="119">
        <f t="shared" si="14"/>
        <v>1612.9498</v>
      </c>
      <c r="U11" s="119">
        <f t="shared" si="15"/>
        <v>516.1826507</v>
      </c>
      <c r="V11" s="119">
        <f t="shared" si="16"/>
        <v>64.52283133</v>
      </c>
      <c r="W11" s="119">
        <f t="shared" ref="W11:X11" si="35">S11/12</f>
        <v>403.2777778</v>
      </c>
      <c r="X11" s="119">
        <f t="shared" si="35"/>
        <v>134.4124833</v>
      </c>
      <c r="Y11" s="119">
        <f t="shared" si="18"/>
        <v>4839.333333</v>
      </c>
      <c r="Z11" s="119">
        <f t="shared" si="19"/>
        <v>387.1466667</v>
      </c>
      <c r="AA11" s="119">
        <f t="shared" si="20"/>
        <v>48.39333333</v>
      </c>
      <c r="AB11" s="119">
        <f t="shared" si="21"/>
        <v>4839.333333</v>
      </c>
      <c r="AC11" s="119">
        <f t="shared" si="22"/>
        <v>403.2777778</v>
      </c>
      <c r="AD11" s="119">
        <f t="shared" si="23"/>
        <v>419.4088889</v>
      </c>
      <c r="AE11" s="119">
        <f t="shared" si="24"/>
        <v>48.39333333</v>
      </c>
      <c r="AF11" s="107">
        <f t="shared" si="25"/>
        <v>2219.635727</v>
      </c>
      <c r="AG11" s="107">
        <f t="shared" si="26"/>
        <v>3139.069378</v>
      </c>
      <c r="AH11" s="113">
        <f t="shared" si="27"/>
        <v>23914.67065</v>
      </c>
      <c r="AI11" s="107">
        <f t="shared" si="28"/>
        <v>108567.1666</v>
      </c>
    </row>
    <row r="12" ht="19.5" customHeight="1">
      <c r="A12" s="114" t="s">
        <v>90</v>
      </c>
      <c r="B12" s="115">
        <v>10.0</v>
      </c>
      <c r="C12" s="116" t="s">
        <v>81</v>
      </c>
      <c r="D12" s="117">
        <v>36.0</v>
      </c>
      <c r="E12" s="118">
        <v>1580.0</v>
      </c>
      <c r="F12" s="119">
        <f t="shared" si="2"/>
        <v>15800</v>
      </c>
      <c r="G12" s="119">
        <f>(E12/180)*20%*110*2*B12</f>
        <v>3862.222222</v>
      </c>
      <c r="H12" s="120">
        <f t="shared" si="3"/>
        <v>6072</v>
      </c>
      <c r="I12" s="121">
        <f t="shared" si="4"/>
        <v>25734.22222</v>
      </c>
      <c r="J12" s="107">
        <f t="shared" si="5"/>
        <v>4510</v>
      </c>
      <c r="K12" s="107">
        <f t="shared" si="6"/>
        <v>700</v>
      </c>
      <c r="L12" s="107"/>
      <c r="M12" s="110">
        <f t="shared" si="7"/>
        <v>1164</v>
      </c>
      <c r="N12" s="122">
        <f t="shared" si="8"/>
        <v>6374</v>
      </c>
      <c r="O12" s="107">
        <f t="shared" si="9"/>
        <v>257.3422222</v>
      </c>
      <c r="P12" s="107">
        <f t="shared" si="10"/>
        <v>2058.737778</v>
      </c>
      <c r="Q12" s="107">
        <f t="shared" si="11"/>
        <v>7154.113778</v>
      </c>
      <c r="R12" s="112">
        <f t="shared" si="12"/>
        <v>9470.193778</v>
      </c>
      <c r="S12" s="119">
        <f t="shared" si="13"/>
        <v>2144.518519</v>
      </c>
      <c r="T12" s="119">
        <f t="shared" si="14"/>
        <v>714.7680222</v>
      </c>
      <c r="U12" s="119">
        <f t="shared" si="15"/>
        <v>228.7429233</v>
      </c>
      <c r="V12" s="119">
        <f t="shared" si="16"/>
        <v>28.59286541</v>
      </c>
      <c r="W12" s="119">
        <f t="shared" ref="W12:X12" si="36">S12/12</f>
        <v>178.7098765</v>
      </c>
      <c r="X12" s="119">
        <f t="shared" si="36"/>
        <v>59.56400185</v>
      </c>
      <c r="Y12" s="119">
        <f t="shared" si="18"/>
        <v>2144.518519</v>
      </c>
      <c r="Z12" s="119">
        <f t="shared" si="19"/>
        <v>171.5614815</v>
      </c>
      <c r="AA12" s="119">
        <f t="shared" si="20"/>
        <v>21.44518519</v>
      </c>
      <c r="AB12" s="119">
        <f t="shared" si="21"/>
        <v>2144.518519</v>
      </c>
      <c r="AC12" s="119">
        <f t="shared" si="22"/>
        <v>178.7098765</v>
      </c>
      <c r="AD12" s="119">
        <f t="shared" si="23"/>
        <v>185.8582716</v>
      </c>
      <c r="AE12" s="119">
        <f t="shared" si="24"/>
        <v>21.44518519</v>
      </c>
      <c r="AF12" s="107">
        <f t="shared" si="25"/>
        <v>983.616873</v>
      </c>
      <c r="AG12" s="107">
        <f t="shared" si="26"/>
        <v>1391.057806</v>
      </c>
      <c r="AH12" s="113">
        <f t="shared" si="27"/>
        <v>10597.62792</v>
      </c>
      <c r="AI12" s="107">
        <f t="shared" si="28"/>
        <v>52176.04392</v>
      </c>
    </row>
    <row r="13" ht="19.5" customHeight="1">
      <c r="A13" s="114" t="s">
        <v>91</v>
      </c>
      <c r="B13" s="115">
        <v>10.0</v>
      </c>
      <c r="C13" s="116" t="s">
        <v>81</v>
      </c>
      <c r="D13" s="117">
        <v>36.0</v>
      </c>
      <c r="E13" s="118">
        <v>1580.0</v>
      </c>
      <c r="F13" s="119">
        <f t="shared" si="2"/>
        <v>15800</v>
      </c>
      <c r="G13" s="119">
        <v>0.0</v>
      </c>
      <c r="H13" s="120">
        <f t="shared" si="3"/>
        <v>6072</v>
      </c>
      <c r="I13" s="121">
        <f t="shared" si="4"/>
        <v>21872</v>
      </c>
      <c r="J13" s="107">
        <f t="shared" si="5"/>
        <v>4510</v>
      </c>
      <c r="K13" s="107">
        <f t="shared" si="6"/>
        <v>700</v>
      </c>
      <c r="L13" s="107"/>
      <c r="M13" s="110">
        <f t="shared" si="7"/>
        <v>1164</v>
      </c>
      <c r="N13" s="122">
        <f t="shared" si="8"/>
        <v>6374</v>
      </c>
      <c r="O13" s="107">
        <f t="shared" si="9"/>
        <v>218.72</v>
      </c>
      <c r="P13" s="107">
        <f t="shared" si="10"/>
        <v>1749.76</v>
      </c>
      <c r="Q13" s="107">
        <f t="shared" si="11"/>
        <v>6080.416</v>
      </c>
      <c r="R13" s="112">
        <f t="shared" si="12"/>
        <v>8048.896</v>
      </c>
      <c r="S13" s="119">
        <f t="shared" si="13"/>
        <v>1822.666667</v>
      </c>
      <c r="T13" s="119">
        <f t="shared" si="14"/>
        <v>607.4948</v>
      </c>
      <c r="U13" s="119">
        <f t="shared" si="15"/>
        <v>194.4129173</v>
      </c>
      <c r="V13" s="119">
        <f t="shared" si="16"/>
        <v>24.30161467</v>
      </c>
      <c r="W13" s="119">
        <f t="shared" ref="W13:X13" si="37">S13/12</f>
        <v>151.8888889</v>
      </c>
      <c r="X13" s="119">
        <f t="shared" si="37"/>
        <v>50.62456667</v>
      </c>
      <c r="Y13" s="119">
        <f t="shared" si="18"/>
        <v>1822.666667</v>
      </c>
      <c r="Z13" s="119">
        <f t="shared" si="19"/>
        <v>145.8133333</v>
      </c>
      <c r="AA13" s="119">
        <f t="shared" si="20"/>
        <v>18.22666667</v>
      </c>
      <c r="AB13" s="119">
        <f t="shared" si="21"/>
        <v>1822.666667</v>
      </c>
      <c r="AC13" s="119">
        <f t="shared" si="22"/>
        <v>151.8888889</v>
      </c>
      <c r="AD13" s="119">
        <f t="shared" si="23"/>
        <v>157.9644444</v>
      </c>
      <c r="AE13" s="119">
        <f t="shared" si="24"/>
        <v>18.22666667</v>
      </c>
      <c r="AF13" s="107">
        <f t="shared" si="25"/>
        <v>835.9945003</v>
      </c>
      <c r="AG13" s="107">
        <f t="shared" si="26"/>
        <v>1182.286221</v>
      </c>
      <c r="AH13" s="113">
        <f t="shared" si="27"/>
        <v>9007.123509</v>
      </c>
      <c r="AI13" s="107">
        <f t="shared" si="28"/>
        <v>45302.01951</v>
      </c>
    </row>
    <row r="14" ht="19.5" customHeight="1">
      <c r="A14" s="114" t="s">
        <v>92</v>
      </c>
      <c r="B14" s="115">
        <v>5.0</v>
      </c>
      <c r="C14" s="116" t="s">
        <v>81</v>
      </c>
      <c r="D14" s="117">
        <v>40.0</v>
      </c>
      <c r="E14" s="118">
        <v>8000.0</v>
      </c>
      <c r="F14" s="119">
        <f t="shared" si="2"/>
        <v>40000</v>
      </c>
      <c r="G14" s="119">
        <v>0.0</v>
      </c>
      <c r="H14" s="120">
        <f t="shared" si="3"/>
        <v>3036</v>
      </c>
      <c r="I14" s="121">
        <f t="shared" si="4"/>
        <v>43036</v>
      </c>
      <c r="J14" s="107">
        <f t="shared" si="5"/>
        <v>2255</v>
      </c>
      <c r="K14" s="107">
        <f t="shared" si="6"/>
        <v>350</v>
      </c>
      <c r="L14" s="107"/>
      <c r="M14" s="110">
        <f t="shared" si="7"/>
        <v>0</v>
      </c>
      <c r="N14" s="122">
        <f t="shared" si="8"/>
        <v>2605</v>
      </c>
      <c r="O14" s="107">
        <f t="shared" si="9"/>
        <v>430.36</v>
      </c>
      <c r="P14" s="107">
        <f t="shared" si="10"/>
        <v>3442.88</v>
      </c>
      <c r="Q14" s="107">
        <f t="shared" si="11"/>
        <v>11964.008</v>
      </c>
      <c r="R14" s="112">
        <f t="shared" si="12"/>
        <v>15837.248</v>
      </c>
      <c r="S14" s="119">
        <f t="shared" si="13"/>
        <v>3586.333333</v>
      </c>
      <c r="T14" s="119">
        <f t="shared" si="14"/>
        <v>1195.3249</v>
      </c>
      <c r="U14" s="119">
        <f t="shared" si="15"/>
        <v>382.5326587</v>
      </c>
      <c r="V14" s="119">
        <f t="shared" si="16"/>
        <v>47.81658233</v>
      </c>
      <c r="W14" s="119">
        <f t="shared" ref="W14:X14" si="38">S14/12</f>
        <v>298.8611111</v>
      </c>
      <c r="X14" s="119">
        <f t="shared" si="38"/>
        <v>99.61040833</v>
      </c>
      <c r="Y14" s="119">
        <f t="shared" si="18"/>
        <v>3586.333333</v>
      </c>
      <c r="Z14" s="119">
        <f t="shared" si="19"/>
        <v>286.9066667</v>
      </c>
      <c r="AA14" s="119">
        <f t="shared" si="20"/>
        <v>35.86333333</v>
      </c>
      <c r="AB14" s="119">
        <f t="shared" si="21"/>
        <v>3586.333333</v>
      </c>
      <c r="AC14" s="119">
        <f t="shared" si="22"/>
        <v>298.8611111</v>
      </c>
      <c r="AD14" s="119">
        <f t="shared" si="23"/>
        <v>310.8155556</v>
      </c>
      <c r="AE14" s="119">
        <f t="shared" si="24"/>
        <v>35.86333333</v>
      </c>
      <c r="AF14" s="107">
        <f t="shared" si="25"/>
        <v>1644.92773</v>
      </c>
      <c r="AG14" s="107">
        <f t="shared" si="26"/>
        <v>2326.301656</v>
      </c>
      <c r="AH14" s="113">
        <f t="shared" si="27"/>
        <v>17722.68505</v>
      </c>
      <c r="AI14" s="107">
        <f t="shared" si="28"/>
        <v>79200.93305</v>
      </c>
    </row>
    <row r="15" ht="19.5" customHeight="1">
      <c r="A15" s="114" t="s">
        <v>93</v>
      </c>
      <c r="B15" s="115">
        <v>1.0</v>
      </c>
      <c r="C15" s="116" t="s">
        <v>81</v>
      </c>
      <c r="D15" s="117">
        <v>40.0</v>
      </c>
      <c r="E15" s="118">
        <v>6500.0</v>
      </c>
      <c r="F15" s="119">
        <f t="shared" si="2"/>
        <v>6500</v>
      </c>
      <c r="G15" s="119">
        <v>0.0</v>
      </c>
      <c r="H15" s="120">
        <f t="shared" si="3"/>
        <v>607.2</v>
      </c>
      <c r="I15" s="121">
        <f t="shared" si="4"/>
        <v>7107.2</v>
      </c>
      <c r="J15" s="107">
        <f t="shared" si="5"/>
        <v>451</v>
      </c>
      <c r="K15" s="107">
        <f t="shared" si="6"/>
        <v>70</v>
      </c>
      <c r="L15" s="107"/>
      <c r="M15" s="110">
        <f t="shared" si="7"/>
        <v>0</v>
      </c>
      <c r="N15" s="122">
        <f t="shared" si="8"/>
        <v>521</v>
      </c>
      <c r="O15" s="107">
        <f t="shared" si="9"/>
        <v>71.072</v>
      </c>
      <c r="P15" s="107">
        <f t="shared" si="10"/>
        <v>568.576</v>
      </c>
      <c r="Q15" s="107">
        <f t="shared" si="11"/>
        <v>1975.8016</v>
      </c>
      <c r="R15" s="112">
        <f t="shared" si="12"/>
        <v>2615.4496</v>
      </c>
      <c r="S15" s="119">
        <f t="shared" si="13"/>
        <v>592.2666667</v>
      </c>
      <c r="T15" s="119">
        <f t="shared" si="14"/>
        <v>197.40248</v>
      </c>
      <c r="U15" s="119">
        <f t="shared" si="15"/>
        <v>63.17353173</v>
      </c>
      <c r="V15" s="119">
        <f t="shared" si="16"/>
        <v>7.896691467</v>
      </c>
      <c r="W15" s="119">
        <f t="shared" ref="W15:X15" si="39">S15/12</f>
        <v>49.35555556</v>
      </c>
      <c r="X15" s="119">
        <f t="shared" si="39"/>
        <v>16.45020667</v>
      </c>
      <c r="Y15" s="119">
        <f t="shared" si="18"/>
        <v>592.2666667</v>
      </c>
      <c r="Z15" s="119">
        <f t="shared" si="19"/>
        <v>47.38133333</v>
      </c>
      <c r="AA15" s="119">
        <f t="shared" si="20"/>
        <v>5.922666667</v>
      </c>
      <c r="AB15" s="119">
        <f t="shared" si="21"/>
        <v>592.2666667</v>
      </c>
      <c r="AC15" s="119">
        <f t="shared" si="22"/>
        <v>49.35555556</v>
      </c>
      <c r="AD15" s="119">
        <f t="shared" si="23"/>
        <v>51.32977778</v>
      </c>
      <c r="AE15" s="119">
        <f t="shared" si="24"/>
        <v>5.922666667</v>
      </c>
      <c r="AF15" s="107">
        <f t="shared" si="25"/>
        <v>271.652346</v>
      </c>
      <c r="AG15" s="107">
        <f t="shared" si="26"/>
        <v>384.1781561</v>
      </c>
      <c r="AH15" s="113">
        <f t="shared" si="27"/>
        <v>2926.820968</v>
      </c>
      <c r="AI15" s="107">
        <f t="shared" si="28"/>
        <v>13170.47057</v>
      </c>
    </row>
    <row r="16" ht="19.5" customHeight="1">
      <c r="A16" s="114" t="s">
        <v>94</v>
      </c>
      <c r="B16" s="115">
        <v>2.0</v>
      </c>
      <c r="C16" s="116" t="s">
        <v>81</v>
      </c>
      <c r="D16" s="117">
        <v>40.0</v>
      </c>
      <c r="E16" s="118">
        <v>2200.0</v>
      </c>
      <c r="F16" s="119">
        <f t="shared" si="2"/>
        <v>4400</v>
      </c>
      <c r="G16" s="119">
        <v>0.0</v>
      </c>
      <c r="H16" s="120">
        <f t="shared" si="3"/>
        <v>1214.4</v>
      </c>
      <c r="I16" s="121">
        <f t="shared" si="4"/>
        <v>5614.4</v>
      </c>
      <c r="J16" s="107">
        <f t="shared" si="5"/>
        <v>902</v>
      </c>
      <c r="K16" s="107">
        <f t="shared" si="6"/>
        <v>140</v>
      </c>
      <c r="L16" s="107"/>
      <c r="M16" s="110">
        <f t="shared" si="7"/>
        <v>158.4</v>
      </c>
      <c r="N16" s="122">
        <f t="shared" si="8"/>
        <v>1200.4</v>
      </c>
      <c r="O16" s="107">
        <f t="shared" si="9"/>
        <v>56.144</v>
      </c>
      <c r="P16" s="107">
        <f t="shared" si="10"/>
        <v>449.152</v>
      </c>
      <c r="Q16" s="107">
        <f t="shared" si="11"/>
        <v>1560.8032</v>
      </c>
      <c r="R16" s="112">
        <f t="shared" si="12"/>
        <v>2066.0992</v>
      </c>
      <c r="S16" s="119">
        <f t="shared" si="13"/>
        <v>467.8666667</v>
      </c>
      <c r="T16" s="119">
        <f t="shared" si="14"/>
        <v>155.93996</v>
      </c>
      <c r="U16" s="119">
        <f t="shared" si="15"/>
        <v>49.90453013</v>
      </c>
      <c r="V16" s="119">
        <f t="shared" si="16"/>
        <v>6.238066267</v>
      </c>
      <c r="W16" s="119">
        <f t="shared" ref="W16:X16" si="40">S16/12</f>
        <v>38.98888889</v>
      </c>
      <c r="X16" s="119">
        <f t="shared" si="40"/>
        <v>12.99499667</v>
      </c>
      <c r="Y16" s="119">
        <f t="shared" si="18"/>
        <v>467.8666667</v>
      </c>
      <c r="Z16" s="119">
        <f t="shared" si="19"/>
        <v>37.42933333</v>
      </c>
      <c r="AA16" s="119">
        <f t="shared" si="20"/>
        <v>4.678666667</v>
      </c>
      <c r="AB16" s="119">
        <f t="shared" si="21"/>
        <v>467.8666667</v>
      </c>
      <c r="AC16" s="119">
        <f t="shared" si="22"/>
        <v>38.98888889</v>
      </c>
      <c r="AD16" s="119">
        <f t="shared" si="23"/>
        <v>40.54844444</v>
      </c>
      <c r="AE16" s="119">
        <f t="shared" si="24"/>
        <v>4.678666667</v>
      </c>
      <c r="AF16" s="107">
        <f t="shared" si="25"/>
        <v>214.5943454</v>
      </c>
      <c r="AG16" s="107">
        <f t="shared" si="26"/>
        <v>303.4851755</v>
      </c>
      <c r="AH16" s="113">
        <f t="shared" si="27"/>
        <v>2312.069963</v>
      </c>
      <c r="AI16" s="107">
        <f t="shared" si="28"/>
        <v>11192.96916</v>
      </c>
    </row>
    <row r="17" ht="19.5" customHeight="1">
      <c r="A17" s="114" t="s">
        <v>95</v>
      </c>
      <c r="B17" s="115">
        <v>1.0</v>
      </c>
      <c r="C17" s="116" t="s">
        <v>81</v>
      </c>
      <c r="D17" s="117">
        <v>40.0</v>
      </c>
      <c r="E17" s="118">
        <v>1580.0</v>
      </c>
      <c r="F17" s="119">
        <f t="shared" si="2"/>
        <v>1580</v>
      </c>
      <c r="G17" s="119">
        <v>0.0</v>
      </c>
      <c r="H17" s="120">
        <f t="shared" si="3"/>
        <v>607.2</v>
      </c>
      <c r="I17" s="121">
        <f t="shared" si="4"/>
        <v>2187.2</v>
      </c>
      <c r="J17" s="107">
        <f t="shared" si="5"/>
        <v>451</v>
      </c>
      <c r="K17" s="107">
        <f t="shared" si="6"/>
        <v>70</v>
      </c>
      <c r="L17" s="107"/>
      <c r="M17" s="110">
        <f t="shared" si="7"/>
        <v>116.4</v>
      </c>
      <c r="N17" s="122">
        <f t="shared" si="8"/>
        <v>637.4</v>
      </c>
      <c r="O17" s="107">
        <f t="shared" si="9"/>
        <v>21.872</v>
      </c>
      <c r="P17" s="107">
        <f t="shared" si="10"/>
        <v>174.976</v>
      </c>
      <c r="Q17" s="107">
        <f t="shared" si="11"/>
        <v>608.0416</v>
      </c>
      <c r="R17" s="112">
        <f t="shared" si="12"/>
        <v>804.8896</v>
      </c>
      <c r="S17" s="119">
        <f t="shared" si="13"/>
        <v>182.2666667</v>
      </c>
      <c r="T17" s="119">
        <f t="shared" si="14"/>
        <v>60.74948</v>
      </c>
      <c r="U17" s="119">
        <f t="shared" si="15"/>
        <v>19.44129173</v>
      </c>
      <c r="V17" s="119">
        <f t="shared" si="16"/>
        <v>2.430161467</v>
      </c>
      <c r="W17" s="119">
        <f t="shared" ref="W17:X17" si="41">S17/12</f>
        <v>15.18888889</v>
      </c>
      <c r="X17" s="119">
        <f t="shared" si="41"/>
        <v>5.062456667</v>
      </c>
      <c r="Y17" s="119">
        <f t="shared" si="18"/>
        <v>182.2666667</v>
      </c>
      <c r="Z17" s="119">
        <f t="shared" si="19"/>
        <v>14.58133333</v>
      </c>
      <c r="AA17" s="119">
        <f t="shared" si="20"/>
        <v>1.822666667</v>
      </c>
      <c r="AB17" s="119">
        <f t="shared" si="21"/>
        <v>182.2666667</v>
      </c>
      <c r="AC17" s="119">
        <f t="shared" si="22"/>
        <v>15.18888889</v>
      </c>
      <c r="AD17" s="119">
        <f t="shared" si="23"/>
        <v>15.79644444</v>
      </c>
      <c r="AE17" s="119">
        <f t="shared" si="24"/>
        <v>1.822666667</v>
      </c>
      <c r="AF17" s="107">
        <f t="shared" si="25"/>
        <v>83.59945003</v>
      </c>
      <c r="AG17" s="107">
        <f t="shared" si="26"/>
        <v>118.2286221</v>
      </c>
      <c r="AH17" s="113">
        <f t="shared" si="27"/>
        <v>900.7123509</v>
      </c>
      <c r="AI17" s="107">
        <f t="shared" si="28"/>
        <v>4530.201951</v>
      </c>
    </row>
    <row r="18" ht="19.5" customHeight="1">
      <c r="A18" s="114" t="s">
        <v>96</v>
      </c>
      <c r="B18" s="115">
        <v>5.0</v>
      </c>
      <c r="C18" s="116" t="s">
        <v>81</v>
      </c>
      <c r="D18" s="117">
        <v>40.0</v>
      </c>
      <c r="E18" s="118">
        <v>3800.0</v>
      </c>
      <c r="F18" s="119">
        <f t="shared" si="2"/>
        <v>19000</v>
      </c>
      <c r="G18" s="119">
        <v>0.0</v>
      </c>
      <c r="H18" s="120">
        <f t="shared" si="3"/>
        <v>3036</v>
      </c>
      <c r="I18" s="121">
        <f t="shared" si="4"/>
        <v>22036</v>
      </c>
      <c r="J18" s="107">
        <f t="shared" si="5"/>
        <v>2255</v>
      </c>
      <c r="K18" s="107">
        <f t="shared" si="6"/>
        <v>350</v>
      </c>
      <c r="L18" s="107"/>
      <c r="M18" s="110">
        <f t="shared" si="7"/>
        <v>0</v>
      </c>
      <c r="N18" s="122">
        <f t="shared" si="8"/>
        <v>2605</v>
      </c>
      <c r="O18" s="107">
        <f t="shared" si="9"/>
        <v>220.36</v>
      </c>
      <c r="P18" s="107">
        <f t="shared" si="10"/>
        <v>1762.88</v>
      </c>
      <c r="Q18" s="107">
        <f t="shared" si="11"/>
        <v>6126.008</v>
      </c>
      <c r="R18" s="112">
        <f t="shared" si="12"/>
        <v>8109.248</v>
      </c>
      <c r="S18" s="119">
        <f t="shared" si="13"/>
        <v>1836.333333</v>
      </c>
      <c r="T18" s="119">
        <f t="shared" si="14"/>
        <v>612.0499</v>
      </c>
      <c r="U18" s="119">
        <f t="shared" si="15"/>
        <v>195.8706587</v>
      </c>
      <c r="V18" s="119">
        <f t="shared" si="16"/>
        <v>24.48383233</v>
      </c>
      <c r="W18" s="119">
        <f t="shared" ref="W18:X18" si="42">S18/12</f>
        <v>153.0277778</v>
      </c>
      <c r="X18" s="119">
        <f t="shared" si="42"/>
        <v>51.00415833</v>
      </c>
      <c r="Y18" s="119">
        <f t="shared" si="18"/>
        <v>1836.333333</v>
      </c>
      <c r="Z18" s="119">
        <f t="shared" si="19"/>
        <v>146.9066667</v>
      </c>
      <c r="AA18" s="119">
        <f t="shared" si="20"/>
        <v>18.36333333</v>
      </c>
      <c r="AB18" s="119">
        <f t="shared" si="21"/>
        <v>1836.333333</v>
      </c>
      <c r="AC18" s="119">
        <f t="shared" si="22"/>
        <v>153.0277778</v>
      </c>
      <c r="AD18" s="119">
        <f t="shared" si="23"/>
        <v>159.1488889</v>
      </c>
      <c r="AE18" s="119">
        <f t="shared" si="24"/>
        <v>18.36333333</v>
      </c>
      <c r="AF18" s="107">
        <f t="shared" si="25"/>
        <v>842.2629301</v>
      </c>
      <c r="AG18" s="107">
        <f t="shared" si="26"/>
        <v>1191.151206</v>
      </c>
      <c r="AH18" s="113">
        <f t="shared" si="27"/>
        <v>9074.660463</v>
      </c>
      <c r="AI18" s="107">
        <f t="shared" si="28"/>
        <v>41824.90846</v>
      </c>
    </row>
    <row r="19" ht="19.5" customHeight="1">
      <c r="A19" s="123" t="s">
        <v>97</v>
      </c>
      <c r="B19" s="124">
        <v>20.0</v>
      </c>
      <c r="C19" s="125" t="s">
        <v>81</v>
      </c>
      <c r="D19" s="126">
        <v>36.0</v>
      </c>
      <c r="E19" s="118">
        <v>1580.0</v>
      </c>
      <c r="F19" s="119">
        <f t="shared" si="2"/>
        <v>31600</v>
      </c>
      <c r="G19" s="119">
        <v>0.0</v>
      </c>
      <c r="H19" s="120">
        <f t="shared" si="3"/>
        <v>12144</v>
      </c>
      <c r="I19" s="121">
        <f t="shared" si="4"/>
        <v>43744</v>
      </c>
      <c r="J19" s="107">
        <f t="shared" si="5"/>
        <v>9020</v>
      </c>
      <c r="K19" s="107">
        <f t="shared" si="6"/>
        <v>1400</v>
      </c>
      <c r="L19" s="107"/>
      <c r="M19" s="110">
        <f t="shared" si="7"/>
        <v>2328</v>
      </c>
      <c r="N19" s="122">
        <f t="shared" si="8"/>
        <v>12748</v>
      </c>
      <c r="O19" s="107">
        <f t="shared" si="9"/>
        <v>437.44</v>
      </c>
      <c r="P19" s="107">
        <f t="shared" si="10"/>
        <v>3499.52</v>
      </c>
      <c r="Q19" s="107">
        <f t="shared" si="11"/>
        <v>12160.832</v>
      </c>
      <c r="R19" s="112">
        <f t="shared" si="12"/>
        <v>16097.792</v>
      </c>
      <c r="S19" s="119">
        <f t="shared" si="13"/>
        <v>3645.333333</v>
      </c>
      <c r="T19" s="119">
        <f t="shared" si="14"/>
        <v>1214.9896</v>
      </c>
      <c r="U19" s="119">
        <f t="shared" si="15"/>
        <v>388.8258347</v>
      </c>
      <c r="V19" s="119">
        <f t="shared" si="16"/>
        <v>48.60322933</v>
      </c>
      <c r="W19" s="119">
        <f t="shared" ref="W19:X19" si="43">S19/12</f>
        <v>303.7777778</v>
      </c>
      <c r="X19" s="119">
        <f t="shared" si="43"/>
        <v>101.2491333</v>
      </c>
      <c r="Y19" s="119">
        <f t="shared" si="18"/>
        <v>3645.333333</v>
      </c>
      <c r="Z19" s="119">
        <f t="shared" si="19"/>
        <v>291.6266667</v>
      </c>
      <c r="AA19" s="119">
        <f t="shared" si="20"/>
        <v>36.45333333</v>
      </c>
      <c r="AB19" s="119">
        <f t="shared" si="21"/>
        <v>3645.333333</v>
      </c>
      <c r="AC19" s="119">
        <f t="shared" si="22"/>
        <v>303.7777778</v>
      </c>
      <c r="AD19" s="119">
        <f t="shared" si="23"/>
        <v>315.9288889</v>
      </c>
      <c r="AE19" s="119">
        <f t="shared" si="24"/>
        <v>36.45333333</v>
      </c>
      <c r="AF19" s="107">
        <f t="shared" si="25"/>
        <v>1671.989001</v>
      </c>
      <c r="AG19" s="107">
        <f t="shared" si="26"/>
        <v>2364.572442</v>
      </c>
      <c r="AH19" s="113">
        <f t="shared" si="27"/>
        <v>18014.24702</v>
      </c>
      <c r="AI19" s="107">
        <f t="shared" si="28"/>
        <v>90604.03902</v>
      </c>
    </row>
    <row r="20" ht="19.5" customHeight="1">
      <c r="A20" s="123" t="s">
        <v>98</v>
      </c>
      <c r="B20" s="124">
        <v>20.0</v>
      </c>
      <c r="C20" s="125" t="s">
        <v>81</v>
      </c>
      <c r="D20" s="126">
        <v>36.0</v>
      </c>
      <c r="E20" s="118">
        <v>1580.0</v>
      </c>
      <c r="F20" s="119">
        <f t="shared" si="2"/>
        <v>31600</v>
      </c>
      <c r="G20" s="119">
        <f>(E20/180)*20%*110*2*B20</f>
        <v>7724.444444</v>
      </c>
      <c r="H20" s="120">
        <f t="shared" si="3"/>
        <v>12144</v>
      </c>
      <c r="I20" s="121">
        <f t="shared" si="4"/>
        <v>51468.44444</v>
      </c>
      <c r="J20" s="107">
        <f t="shared" si="5"/>
        <v>9020</v>
      </c>
      <c r="K20" s="107">
        <f t="shared" si="6"/>
        <v>1400</v>
      </c>
      <c r="L20" s="107"/>
      <c r="M20" s="110">
        <f t="shared" si="7"/>
        <v>2328</v>
      </c>
      <c r="N20" s="122">
        <f t="shared" si="8"/>
        <v>12748</v>
      </c>
      <c r="O20" s="107">
        <f t="shared" si="9"/>
        <v>514.6844444</v>
      </c>
      <c r="P20" s="107">
        <f t="shared" si="10"/>
        <v>4117.475556</v>
      </c>
      <c r="Q20" s="107">
        <f t="shared" si="11"/>
        <v>14308.22756</v>
      </c>
      <c r="R20" s="112">
        <f t="shared" si="12"/>
        <v>18940.38756</v>
      </c>
      <c r="S20" s="119">
        <f t="shared" si="13"/>
        <v>4289.037037</v>
      </c>
      <c r="T20" s="119">
        <f t="shared" si="14"/>
        <v>1429.536044</v>
      </c>
      <c r="U20" s="119">
        <f t="shared" si="15"/>
        <v>457.4858465</v>
      </c>
      <c r="V20" s="119">
        <f t="shared" si="16"/>
        <v>57.18573081</v>
      </c>
      <c r="W20" s="119">
        <f t="shared" ref="W20:X20" si="44">S20/12</f>
        <v>357.4197531</v>
      </c>
      <c r="X20" s="119">
        <f t="shared" si="44"/>
        <v>119.1280037</v>
      </c>
      <c r="Y20" s="119">
        <f t="shared" si="18"/>
        <v>4289.037037</v>
      </c>
      <c r="Z20" s="119">
        <f t="shared" si="19"/>
        <v>343.122963</v>
      </c>
      <c r="AA20" s="119">
        <f t="shared" si="20"/>
        <v>42.89037037</v>
      </c>
      <c r="AB20" s="119">
        <f t="shared" si="21"/>
        <v>4289.037037</v>
      </c>
      <c r="AC20" s="119">
        <f t="shared" si="22"/>
        <v>357.4197531</v>
      </c>
      <c r="AD20" s="119">
        <f t="shared" si="23"/>
        <v>371.7165432</v>
      </c>
      <c r="AE20" s="119">
        <f t="shared" si="24"/>
        <v>42.89037037</v>
      </c>
      <c r="AF20" s="107">
        <f t="shared" si="25"/>
        <v>1967.233746</v>
      </c>
      <c r="AG20" s="107">
        <f t="shared" si="26"/>
        <v>2782.115613</v>
      </c>
      <c r="AH20" s="113">
        <f t="shared" si="27"/>
        <v>21195.25585</v>
      </c>
      <c r="AI20" s="107">
        <f t="shared" si="28"/>
        <v>104352.0878</v>
      </c>
    </row>
    <row r="21" ht="19.5" customHeight="1">
      <c r="A21" s="127" t="s">
        <v>99</v>
      </c>
      <c r="B21" s="128">
        <f>SUM(B3:B20)</f>
        <v>126</v>
      </c>
      <c r="C21" s="128"/>
      <c r="D21" s="129"/>
      <c r="E21" s="130">
        <f t="shared" ref="E21:AI21" si="45">SUM(E3:E20)</f>
        <v>52960</v>
      </c>
      <c r="F21" s="130">
        <f t="shared" si="45"/>
        <v>332680</v>
      </c>
      <c r="G21" s="130">
        <f t="shared" si="45"/>
        <v>24297.77778</v>
      </c>
      <c r="H21" s="130">
        <f t="shared" si="45"/>
        <v>76507.2</v>
      </c>
      <c r="I21" s="130">
        <f t="shared" si="45"/>
        <v>433484.9778</v>
      </c>
      <c r="J21" s="130">
        <f t="shared" si="45"/>
        <v>56826</v>
      </c>
      <c r="K21" s="130">
        <f t="shared" si="45"/>
        <v>8820</v>
      </c>
      <c r="L21" s="130">
        <f t="shared" si="45"/>
        <v>0</v>
      </c>
      <c r="M21" s="130">
        <f t="shared" si="45"/>
        <v>10273.2</v>
      </c>
      <c r="N21" s="130">
        <f t="shared" si="45"/>
        <v>75919.2</v>
      </c>
      <c r="O21" s="130">
        <f t="shared" si="45"/>
        <v>4334.849778</v>
      </c>
      <c r="P21" s="130">
        <f t="shared" si="45"/>
        <v>34678.79822</v>
      </c>
      <c r="Q21" s="130">
        <f t="shared" si="45"/>
        <v>120508.8238</v>
      </c>
      <c r="R21" s="130">
        <f t="shared" si="45"/>
        <v>159522.4718</v>
      </c>
      <c r="S21" s="130">
        <f t="shared" si="45"/>
        <v>36123.74815</v>
      </c>
      <c r="T21" s="130">
        <f t="shared" si="45"/>
        <v>12040.04526</v>
      </c>
      <c r="U21" s="130">
        <f t="shared" si="45"/>
        <v>3853.103472</v>
      </c>
      <c r="V21" s="130">
        <f t="shared" si="45"/>
        <v>481.6379341</v>
      </c>
      <c r="W21" s="130">
        <f t="shared" si="45"/>
        <v>3010.312346</v>
      </c>
      <c r="X21" s="130">
        <f t="shared" si="45"/>
        <v>1003.337105</v>
      </c>
      <c r="Y21" s="130">
        <f t="shared" si="45"/>
        <v>36123.74815</v>
      </c>
      <c r="Z21" s="130">
        <f t="shared" si="45"/>
        <v>2889.899852</v>
      </c>
      <c r="AA21" s="130">
        <f t="shared" si="45"/>
        <v>361.2374815</v>
      </c>
      <c r="AB21" s="130">
        <f t="shared" si="45"/>
        <v>36123.74815</v>
      </c>
      <c r="AC21" s="130">
        <f t="shared" si="45"/>
        <v>3010.312346</v>
      </c>
      <c r="AD21" s="130">
        <f t="shared" si="45"/>
        <v>3130.72484</v>
      </c>
      <c r="AE21" s="130">
        <f t="shared" si="45"/>
        <v>361.2374815</v>
      </c>
      <c r="AF21" s="130">
        <f t="shared" si="45"/>
        <v>16568.72062</v>
      </c>
      <c r="AG21" s="130">
        <f t="shared" si="45"/>
        <v>23431.93655</v>
      </c>
      <c r="AH21" s="130">
        <f t="shared" si="45"/>
        <v>178513.7497</v>
      </c>
      <c r="AI21" s="130">
        <f t="shared" si="45"/>
        <v>847440.3993</v>
      </c>
    </row>
    <row r="22" ht="25.5" customHeight="1">
      <c r="A22" s="131" t="s">
        <v>100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3"/>
    </row>
    <row r="23" ht="19.5" customHeight="1">
      <c r="A23" s="134" t="s">
        <v>45</v>
      </c>
      <c r="B23" s="124">
        <v>6.0</v>
      </c>
      <c r="C23" s="115" t="s">
        <v>81</v>
      </c>
      <c r="D23" s="135">
        <v>36.0</v>
      </c>
      <c r="E23" s="136">
        <v>3900.0</v>
      </c>
      <c r="F23" s="137">
        <f t="shared" ref="F23:F35" si="47">E23*B23</f>
        <v>23400</v>
      </c>
      <c r="G23" s="137">
        <f>(E23/180)*20%*110*2</f>
        <v>953.3333333</v>
      </c>
      <c r="H23" s="138">
        <f t="shared" ref="H23:H35" si="48">B23*303.6</f>
        <v>1821.6</v>
      </c>
      <c r="I23" s="139">
        <f t="shared" ref="I23:I35" si="49">SUM(F23:H23)</f>
        <v>26174.93333</v>
      </c>
      <c r="J23" s="137">
        <f t="shared" ref="J23:J35" si="50">B23*20.5*22</f>
        <v>2706</v>
      </c>
      <c r="K23" s="137">
        <f t="shared" ref="K23:K35" si="51">B23*70</f>
        <v>420</v>
      </c>
      <c r="L23" s="137"/>
      <c r="M23" s="140">
        <f t="shared" ref="M23:M35" si="52">IF((4.8*2*22*B23)&gt;(F23*6%),((4.8*2*22*B23)-(F23*6%)),0)</f>
        <v>0</v>
      </c>
      <c r="N23" s="141">
        <f t="shared" ref="N23:N35" si="53">SUM(J23:M23)</f>
        <v>3126</v>
      </c>
      <c r="O23" s="137">
        <f t="shared" ref="O23:O35" si="54">I23*1%</f>
        <v>261.7493333</v>
      </c>
      <c r="P23" s="137">
        <f t="shared" ref="P23:P35" si="55">I23*8%</f>
        <v>2093.994667</v>
      </c>
      <c r="Q23" s="137">
        <f t="shared" ref="Q23:Q35" si="56">I23*27.8%</f>
        <v>7276.631467</v>
      </c>
      <c r="R23" s="142">
        <f t="shared" ref="R23:R35" si="57">O23+P23+Q23</f>
        <v>9632.375467</v>
      </c>
      <c r="S23" s="137">
        <f t="shared" ref="S23:S35" si="58">I23/12</f>
        <v>2181.244444</v>
      </c>
      <c r="T23" s="137">
        <f t="shared" ref="T23:T35" si="59">S23*33.33%</f>
        <v>727.0087733</v>
      </c>
      <c r="U23" s="137">
        <f t="shared" ref="U23:U35" si="60">(S23+T23)*8%</f>
        <v>232.6602574</v>
      </c>
      <c r="V23" s="137">
        <f t="shared" ref="V23:V35" si="61">(S23+T23)*1%</f>
        <v>29.08253218</v>
      </c>
      <c r="W23" s="137">
        <f t="shared" ref="W23:X23" si="46">S23/12</f>
        <v>181.7703704</v>
      </c>
      <c r="X23" s="137">
        <f t="shared" si="46"/>
        <v>60.58406444</v>
      </c>
      <c r="Y23" s="137">
        <f t="shared" ref="Y23:Y35" si="63">I23/12</f>
        <v>2181.244444</v>
      </c>
      <c r="Z23" s="137">
        <f t="shared" ref="Z23:Z35" si="64">Y23*8%</f>
        <v>174.4995556</v>
      </c>
      <c r="AA23" s="137">
        <f t="shared" ref="AA23:AA35" si="65">Y23*1%</f>
        <v>21.81244444</v>
      </c>
      <c r="AB23" s="137">
        <f t="shared" ref="AB23:AB35" si="66">I23/12</f>
        <v>2181.244444</v>
      </c>
      <c r="AC23" s="137">
        <f t="shared" ref="AC23:AC35" si="67">AB23/12</f>
        <v>181.7703704</v>
      </c>
      <c r="AD23" s="137">
        <f t="shared" ref="AD23:AD35" si="68">(AB23+AC23)*8%</f>
        <v>189.0411852</v>
      </c>
      <c r="AE23" s="137">
        <f t="shared" ref="AE23:AE35" si="69">AB24*1%</f>
        <v>8.422666667</v>
      </c>
      <c r="AF23" s="137">
        <f t="shared" ref="AF23:AF35" si="70">(I23+S23+T23+Y23)*8%*40%</f>
        <v>1000.461792</v>
      </c>
      <c r="AG23" s="137">
        <f t="shared" ref="AG23:AG35" si="71">(S23+T23+Y23)*27.8%</f>
        <v>1414.88035</v>
      </c>
      <c r="AH23" s="143">
        <f t="shared" ref="AH23:AH35" si="72">SUM(S23:AG23)</f>
        <v>10765.7277</v>
      </c>
      <c r="AI23" s="137">
        <f t="shared" ref="AI23:AI35" si="73">I23+N23+R23+AH23</f>
        <v>49699.0365</v>
      </c>
    </row>
    <row r="24" ht="19.5" customHeight="1">
      <c r="A24" s="134" t="s">
        <v>101</v>
      </c>
      <c r="B24" s="124">
        <v>2.0</v>
      </c>
      <c r="C24" s="115" t="s">
        <v>81</v>
      </c>
      <c r="D24" s="135">
        <v>44.0</v>
      </c>
      <c r="E24" s="136">
        <v>4750.0</v>
      </c>
      <c r="F24" s="137">
        <f t="shared" si="47"/>
        <v>9500</v>
      </c>
      <c r="G24" s="137">
        <v>0.0</v>
      </c>
      <c r="H24" s="138">
        <f t="shared" si="48"/>
        <v>607.2</v>
      </c>
      <c r="I24" s="139">
        <f t="shared" si="49"/>
        <v>10107.2</v>
      </c>
      <c r="J24" s="137">
        <f t="shared" si="50"/>
        <v>902</v>
      </c>
      <c r="K24" s="137">
        <f t="shared" si="51"/>
        <v>140</v>
      </c>
      <c r="L24" s="137"/>
      <c r="M24" s="140">
        <f t="shared" si="52"/>
        <v>0</v>
      </c>
      <c r="N24" s="141">
        <f t="shared" si="53"/>
        <v>1042</v>
      </c>
      <c r="O24" s="137">
        <f t="shared" si="54"/>
        <v>101.072</v>
      </c>
      <c r="P24" s="137">
        <f t="shared" si="55"/>
        <v>808.576</v>
      </c>
      <c r="Q24" s="137">
        <f t="shared" si="56"/>
        <v>2809.8016</v>
      </c>
      <c r="R24" s="142">
        <f t="shared" si="57"/>
        <v>3719.4496</v>
      </c>
      <c r="S24" s="137">
        <f t="shared" si="58"/>
        <v>842.2666667</v>
      </c>
      <c r="T24" s="137">
        <f t="shared" si="59"/>
        <v>280.72748</v>
      </c>
      <c r="U24" s="137">
        <f t="shared" si="60"/>
        <v>89.83953173</v>
      </c>
      <c r="V24" s="137">
        <f t="shared" si="61"/>
        <v>11.22994147</v>
      </c>
      <c r="W24" s="137">
        <f t="shared" ref="W24:X24" si="62">S24/12</f>
        <v>70.18888889</v>
      </c>
      <c r="X24" s="137">
        <f t="shared" si="62"/>
        <v>23.39395667</v>
      </c>
      <c r="Y24" s="137">
        <f t="shared" si="63"/>
        <v>842.2666667</v>
      </c>
      <c r="Z24" s="137">
        <f t="shared" si="64"/>
        <v>67.38133333</v>
      </c>
      <c r="AA24" s="137">
        <f t="shared" si="65"/>
        <v>8.422666667</v>
      </c>
      <c r="AB24" s="137">
        <f t="shared" si="66"/>
        <v>842.2666667</v>
      </c>
      <c r="AC24" s="137">
        <f t="shared" si="67"/>
        <v>70.18888889</v>
      </c>
      <c r="AD24" s="137">
        <f t="shared" si="68"/>
        <v>72.99644444</v>
      </c>
      <c r="AE24" s="137">
        <f t="shared" si="69"/>
        <v>4.086333333</v>
      </c>
      <c r="AF24" s="137">
        <f t="shared" si="70"/>
        <v>386.318746</v>
      </c>
      <c r="AG24" s="137">
        <f t="shared" si="71"/>
        <v>546.3425061</v>
      </c>
      <c r="AH24" s="143">
        <f t="shared" si="72"/>
        <v>4157.916718</v>
      </c>
      <c r="AI24" s="137">
        <f t="shared" si="73"/>
        <v>19026.56632</v>
      </c>
    </row>
    <row r="25" ht="19.5" customHeight="1">
      <c r="A25" s="114" t="s">
        <v>102</v>
      </c>
      <c r="B25" s="124">
        <v>1.0</v>
      </c>
      <c r="C25" s="115" t="s">
        <v>81</v>
      </c>
      <c r="D25" s="144">
        <v>40.0</v>
      </c>
      <c r="E25" s="136">
        <v>4600.0</v>
      </c>
      <c r="F25" s="137">
        <f t="shared" si="47"/>
        <v>4600</v>
      </c>
      <c r="G25" s="137">
        <v>0.0</v>
      </c>
      <c r="H25" s="138">
        <f t="shared" si="48"/>
        <v>303.6</v>
      </c>
      <c r="I25" s="139">
        <f t="shared" si="49"/>
        <v>4903.6</v>
      </c>
      <c r="J25" s="137">
        <f t="shared" si="50"/>
        <v>451</v>
      </c>
      <c r="K25" s="137">
        <f t="shared" si="51"/>
        <v>70</v>
      </c>
      <c r="L25" s="137"/>
      <c r="M25" s="140">
        <f t="shared" si="52"/>
        <v>0</v>
      </c>
      <c r="N25" s="141">
        <f t="shared" si="53"/>
        <v>521</v>
      </c>
      <c r="O25" s="137">
        <f t="shared" si="54"/>
        <v>49.036</v>
      </c>
      <c r="P25" s="137">
        <f t="shared" si="55"/>
        <v>392.288</v>
      </c>
      <c r="Q25" s="137">
        <f t="shared" si="56"/>
        <v>1363.2008</v>
      </c>
      <c r="R25" s="142">
        <f t="shared" si="57"/>
        <v>1804.5248</v>
      </c>
      <c r="S25" s="137">
        <f t="shared" si="58"/>
        <v>408.6333333</v>
      </c>
      <c r="T25" s="137">
        <f t="shared" si="59"/>
        <v>136.19749</v>
      </c>
      <c r="U25" s="137">
        <f t="shared" si="60"/>
        <v>43.58646587</v>
      </c>
      <c r="V25" s="137">
        <f t="shared" si="61"/>
        <v>5.448308233</v>
      </c>
      <c r="W25" s="137">
        <f t="shared" ref="W25:X25" si="74">S25/12</f>
        <v>34.05277778</v>
      </c>
      <c r="X25" s="137">
        <f t="shared" si="74"/>
        <v>11.34979083</v>
      </c>
      <c r="Y25" s="137">
        <f t="shared" si="63"/>
        <v>408.6333333</v>
      </c>
      <c r="Z25" s="137">
        <f t="shared" si="64"/>
        <v>32.69066667</v>
      </c>
      <c r="AA25" s="137">
        <f t="shared" si="65"/>
        <v>4.086333333</v>
      </c>
      <c r="AB25" s="137">
        <f t="shared" si="66"/>
        <v>408.6333333</v>
      </c>
      <c r="AC25" s="137">
        <f t="shared" si="67"/>
        <v>34.05277778</v>
      </c>
      <c r="AD25" s="137">
        <f t="shared" si="68"/>
        <v>35.41488889</v>
      </c>
      <c r="AE25" s="137">
        <f t="shared" si="69"/>
        <v>5.669666667</v>
      </c>
      <c r="AF25" s="137">
        <f t="shared" si="70"/>
        <v>187.426053</v>
      </c>
      <c r="AG25" s="137">
        <f t="shared" si="71"/>
        <v>265.0630356</v>
      </c>
      <c r="AH25" s="143">
        <f t="shared" si="72"/>
        <v>2020.938255</v>
      </c>
      <c r="AI25" s="137">
        <f t="shared" si="73"/>
        <v>9250.063055</v>
      </c>
    </row>
    <row r="26" ht="19.5" customHeight="1">
      <c r="A26" s="114" t="s">
        <v>103</v>
      </c>
      <c r="B26" s="124">
        <v>1.0</v>
      </c>
      <c r="C26" s="115" t="s">
        <v>81</v>
      </c>
      <c r="D26" s="144">
        <v>40.0</v>
      </c>
      <c r="E26" s="136">
        <v>6500.0</v>
      </c>
      <c r="F26" s="137">
        <f t="shared" si="47"/>
        <v>6500</v>
      </c>
      <c r="G26" s="137">
        <v>0.0</v>
      </c>
      <c r="H26" s="138">
        <f t="shared" si="48"/>
        <v>303.6</v>
      </c>
      <c r="I26" s="139">
        <f t="shared" si="49"/>
        <v>6803.6</v>
      </c>
      <c r="J26" s="137">
        <f t="shared" si="50"/>
        <v>451</v>
      </c>
      <c r="K26" s="137">
        <f t="shared" si="51"/>
        <v>70</v>
      </c>
      <c r="L26" s="137"/>
      <c r="M26" s="140">
        <f t="shared" si="52"/>
        <v>0</v>
      </c>
      <c r="N26" s="141">
        <f t="shared" si="53"/>
        <v>521</v>
      </c>
      <c r="O26" s="137">
        <f t="shared" si="54"/>
        <v>68.036</v>
      </c>
      <c r="P26" s="137">
        <f t="shared" si="55"/>
        <v>544.288</v>
      </c>
      <c r="Q26" s="137">
        <f t="shared" si="56"/>
        <v>1891.4008</v>
      </c>
      <c r="R26" s="142">
        <f t="shared" si="57"/>
        <v>2503.7248</v>
      </c>
      <c r="S26" s="137">
        <f t="shared" si="58"/>
        <v>566.9666667</v>
      </c>
      <c r="T26" s="137">
        <f t="shared" si="59"/>
        <v>188.96999</v>
      </c>
      <c r="U26" s="137">
        <f t="shared" si="60"/>
        <v>60.47493253</v>
      </c>
      <c r="V26" s="137">
        <f t="shared" si="61"/>
        <v>7.559366567</v>
      </c>
      <c r="W26" s="137">
        <f t="shared" ref="W26:X26" si="75">S26/12</f>
        <v>47.24722222</v>
      </c>
      <c r="X26" s="137">
        <f t="shared" si="75"/>
        <v>15.74749917</v>
      </c>
      <c r="Y26" s="137">
        <f t="shared" si="63"/>
        <v>566.9666667</v>
      </c>
      <c r="Z26" s="137">
        <f t="shared" si="64"/>
        <v>45.35733333</v>
      </c>
      <c r="AA26" s="137">
        <f t="shared" si="65"/>
        <v>5.669666667</v>
      </c>
      <c r="AB26" s="137">
        <f t="shared" si="66"/>
        <v>566.9666667</v>
      </c>
      <c r="AC26" s="137">
        <f t="shared" si="67"/>
        <v>47.24722222</v>
      </c>
      <c r="AD26" s="137">
        <f t="shared" si="68"/>
        <v>49.13711111</v>
      </c>
      <c r="AE26" s="137">
        <f t="shared" si="69"/>
        <v>7.506</v>
      </c>
      <c r="AF26" s="137">
        <f t="shared" si="70"/>
        <v>260.0481063</v>
      </c>
      <c r="AG26" s="137">
        <f t="shared" si="71"/>
        <v>367.7671239</v>
      </c>
      <c r="AH26" s="143">
        <f t="shared" si="72"/>
        <v>2803.631574</v>
      </c>
      <c r="AI26" s="137">
        <f t="shared" si="73"/>
        <v>12631.95637</v>
      </c>
    </row>
    <row r="27" ht="19.5" customHeight="1">
      <c r="A27" s="145" t="s">
        <v>48</v>
      </c>
      <c r="B27" s="124">
        <v>2.0</v>
      </c>
      <c r="C27" s="115" t="s">
        <v>81</v>
      </c>
      <c r="D27" s="144">
        <v>36.0</v>
      </c>
      <c r="E27" s="136">
        <v>4200.0</v>
      </c>
      <c r="F27" s="137">
        <f t="shared" si="47"/>
        <v>8400</v>
      </c>
      <c r="G27" s="137">
        <v>0.0</v>
      </c>
      <c r="H27" s="138">
        <f t="shared" si="48"/>
        <v>607.2</v>
      </c>
      <c r="I27" s="139">
        <f t="shared" si="49"/>
        <v>9007.2</v>
      </c>
      <c r="J27" s="137">
        <f t="shared" si="50"/>
        <v>902</v>
      </c>
      <c r="K27" s="137">
        <f t="shared" si="51"/>
        <v>140</v>
      </c>
      <c r="L27" s="137"/>
      <c r="M27" s="140">
        <f t="shared" si="52"/>
        <v>0</v>
      </c>
      <c r="N27" s="141">
        <f t="shared" si="53"/>
        <v>1042</v>
      </c>
      <c r="O27" s="137">
        <f t="shared" si="54"/>
        <v>90.072</v>
      </c>
      <c r="P27" s="137">
        <f t="shared" si="55"/>
        <v>720.576</v>
      </c>
      <c r="Q27" s="137">
        <f t="shared" si="56"/>
        <v>2504.0016</v>
      </c>
      <c r="R27" s="142">
        <f t="shared" si="57"/>
        <v>3314.6496</v>
      </c>
      <c r="S27" s="137">
        <f t="shared" si="58"/>
        <v>750.6</v>
      </c>
      <c r="T27" s="137">
        <f t="shared" si="59"/>
        <v>250.17498</v>
      </c>
      <c r="U27" s="137">
        <f t="shared" si="60"/>
        <v>80.0619984</v>
      </c>
      <c r="V27" s="137">
        <f t="shared" si="61"/>
        <v>10.0077498</v>
      </c>
      <c r="W27" s="137">
        <f t="shared" ref="W27:X27" si="76">S27/12</f>
        <v>62.55</v>
      </c>
      <c r="X27" s="137">
        <f t="shared" si="76"/>
        <v>20.847915</v>
      </c>
      <c r="Y27" s="137">
        <f t="shared" si="63"/>
        <v>750.6</v>
      </c>
      <c r="Z27" s="137">
        <f t="shared" si="64"/>
        <v>60.048</v>
      </c>
      <c r="AA27" s="137">
        <f t="shared" si="65"/>
        <v>7.506</v>
      </c>
      <c r="AB27" s="137">
        <f t="shared" si="66"/>
        <v>750.6</v>
      </c>
      <c r="AC27" s="137">
        <f t="shared" si="67"/>
        <v>62.55</v>
      </c>
      <c r="AD27" s="137">
        <f t="shared" si="68"/>
        <v>65.052</v>
      </c>
      <c r="AE27" s="137">
        <f t="shared" si="69"/>
        <v>8.361555556</v>
      </c>
      <c r="AF27" s="137">
        <f t="shared" si="70"/>
        <v>344.2743994</v>
      </c>
      <c r="AG27" s="137">
        <f t="shared" si="71"/>
        <v>486.8822444</v>
      </c>
      <c r="AH27" s="143">
        <f t="shared" si="72"/>
        <v>3710.116843</v>
      </c>
      <c r="AI27" s="137">
        <f t="shared" si="73"/>
        <v>17073.96644</v>
      </c>
    </row>
    <row r="28" ht="19.5" customHeight="1">
      <c r="A28" s="145" t="s">
        <v>49</v>
      </c>
      <c r="B28" s="124">
        <v>2.0</v>
      </c>
      <c r="C28" s="115" t="s">
        <v>81</v>
      </c>
      <c r="D28" s="144">
        <v>36.0</v>
      </c>
      <c r="E28" s="136">
        <v>4200.0</v>
      </c>
      <c r="F28" s="137">
        <f t="shared" si="47"/>
        <v>8400</v>
      </c>
      <c r="G28" s="137">
        <f t="shared" ref="G28:G29" si="78">(E28/180)*20%*110*2</f>
        <v>1026.666667</v>
      </c>
      <c r="H28" s="138">
        <f t="shared" si="48"/>
        <v>607.2</v>
      </c>
      <c r="I28" s="139">
        <f t="shared" si="49"/>
        <v>10033.86667</v>
      </c>
      <c r="J28" s="137">
        <f t="shared" si="50"/>
        <v>902</v>
      </c>
      <c r="K28" s="137">
        <f t="shared" si="51"/>
        <v>140</v>
      </c>
      <c r="L28" s="137"/>
      <c r="M28" s="140">
        <f t="shared" si="52"/>
        <v>0</v>
      </c>
      <c r="N28" s="141">
        <f t="shared" si="53"/>
        <v>1042</v>
      </c>
      <c r="O28" s="137">
        <f t="shared" si="54"/>
        <v>100.3386667</v>
      </c>
      <c r="P28" s="137">
        <f t="shared" si="55"/>
        <v>802.7093333</v>
      </c>
      <c r="Q28" s="137">
        <f t="shared" si="56"/>
        <v>2789.414933</v>
      </c>
      <c r="R28" s="142">
        <f t="shared" si="57"/>
        <v>3692.462933</v>
      </c>
      <c r="S28" s="137">
        <f t="shared" si="58"/>
        <v>836.1555556</v>
      </c>
      <c r="T28" s="137">
        <f t="shared" si="59"/>
        <v>278.6906467</v>
      </c>
      <c r="U28" s="137">
        <f t="shared" si="60"/>
        <v>89.18769618</v>
      </c>
      <c r="V28" s="137">
        <f t="shared" si="61"/>
        <v>11.14846202</v>
      </c>
      <c r="W28" s="137">
        <f t="shared" ref="W28:X28" si="77">S28/12</f>
        <v>69.67962963</v>
      </c>
      <c r="X28" s="137">
        <f t="shared" si="77"/>
        <v>23.22422056</v>
      </c>
      <c r="Y28" s="137">
        <f t="shared" si="63"/>
        <v>836.1555556</v>
      </c>
      <c r="Z28" s="137">
        <f t="shared" si="64"/>
        <v>66.89244444</v>
      </c>
      <c r="AA28" s="137">
        <f t="shared" si="65"/>
        <v>8.361555556</v>
      </c>
      <c r="AB28" s="137">
        <f t="shared" si="66"/>
        <v>836.1555556</v>
      </c>
      <c r="AC28" s="137">
        <f t="shared" si="67"/>
        <v>69.67962963</v>
      </c>
      <c r="AD28" s="137">
        <f t="shared" si="68"/>
        <v>72.46681481</v>
      </c>
      <c r="AE28" s="137">
        <f t="shared" si="69"/>
        <v>21.84414815</v>
      </c>
      <c r="AF28" s="137">
        <f t="shared" si="70"/>
        <v>383.5157896</v>
      </c>
      <c r="AG28" s="137">
        <f t="shared" si="71"/>
        <v>542.3784887</v>
      </c>
      <c r="AH28" s="143">
        <f t="shared" si="72"/>
        <v>4145.536193</v>
      </c>
      <c r="AI28" s="137">
        <f t="shared" si="73"/>
        <v>18913.86579</v>
      </c>
    </row>
    <row r="29" ht="19.5" customHeight="1">
      <c r="A29" s="114" t="s">
        <v>104</v>
      </c>
      <c r="B29" s="124">
        <v>7.0</v>
      </c>
      <c r="C29" s="115" t="s">
        <v>81</v>
      </c>
      <c r="D29" s="146">
        <v>36.0</v>
      </c>
      <c r="E29" s="136">
        <v>3325.0</v>
      </c>
      <c r="F29" s="137">
        <f t="shared" si="47"/>
        <v>23275</v>
      </c>
      <c r="G29" s="137">
        <f t="shared" si="78"/>
        <v>812.7777778</v>
      </c>
      <c r="H29" s="138">
        <f t="shared" si="48"/>
        <v>2125.2</v>
      </c>
      <c r="I29" s="139">
        <f t="shared" si="49"/>
        <v>26212.97778</v>
      </c>
      <c r="J29" s="137">
        <f t="shared" si="50"/>
        <v>3157</v>
      </c>
      <c r="K29" s="137">
        <f t="shared" si="51"/>
        <v>490</v>
      </c>
      <c r="L29" s="137"/>
      <c r="M29" s="140">
        <f t="shared" si="52"/>
        <v>81.9</v>
      </c>
      <c r="N29" s="141">
        <f t="shared" si="53"/>
        <v>3728.9</v>
      </c>
      <c r="O29" s="137">
        <f t="shared" si="54"/>
        <v>262.1297778</v>
      </c>
      <c r="P29" s="137">
        <f t="shared" si="55"/>
        <v>2097.038222</v>
      </c>
      <c r="Q29" s="137">
        <f t="shared" si="56"/>
        <v>7287.207822</v>
      </c>
      <c r="R29" s="142">
        <f t="shared" si="57"/>
        <v>9646.375822</v>
      </c>
      <c r="S29" s="137">
        <f t="shared" si="58"/>
        <v>2184.414815</v>
      </c>
      <c r="T29" s="137">
        <f t="shared" si="59"/>
        <v>728.0654578</v>
      </c>
      <c r="U29" s="137">
        <f t="shared" si="60"/>
        <v>232.9984218</v>
      </c>
      <c r="V29" s="137">
        <f t="shared" si="61"/>
        <v>29.12480273</v>
      </c>
      <c r="W29" s="137">
        <f t="shared" ref="W29:X29" si="79">S29/12</f>
        <v>182.0345679</v>
      </c>
      <c r="X29" s="137">
        <f t="shared" si="79"/>
        <v>60.67212148</v>
      </c>
      <c r="Y29" s="137">
        <f t="shared" si="63"/>
        <v>2184.414815</v>
      </c>
      <c r="Z29" s="137">
        <f t="shared" si="64"/>
        <v>174.7531852</v>
      </c>
      <c r="AA29" s="137">
        <f t="shared" si="65"/>
        <v>21.84414815</v>
      </c>
      <c r="AB29" s="137">
        <f t="shared" si="66"/>
        <v>2184.414815</v>
      </c>
      <c r="AC29" s="137">
        <f t="shared" si="67"/>
        <v>182.0345679</v>
      </c>
      <c r="AD29" s="137">
        <f t="shared" si="68"/>
        <v>189.3159506</v>
      </c>
      <c r="AE29" s="137">
        <f t="shared" si="69"/>
        <v>12.09533333</v>
      </c>
      <c r="AF29" s="137">
        <f t="shared" si="70"/>
        <v>1001.915932</v>
      </c>
      <c r="AG29" s="137">
        <f t="shared" si="71"/>
        <v>1416.936834</v>
      </c>
      <c r="AH29" s="143">
        <f t="shared" si="72"/>
        <v>10785.03577</v>
      </c>
      <c r="AI29" s="137">
        <f t="shared" si="73"/>
        <v>50373.28937</v>
      </c>
    </row>
    <row r="30" ht="19.5" customHeight="1">
      <c r="A30" s="114" t="s">
        <v>105</v>
      </c>
      <c r="B30" s="124">
        <v>4.0</v>
      </c>
      <c r="C30" s="124" t="s">
        <v>81</v>
      </c>
      <c r="D30" s="147">
        <v>44.0</v>
      </c>
      <c r="E30" s="136">
        <v>3325.0</v>
      </c>
      <c r="F30" s="137">
        <f t="shared" si="47"/>
        <v>13300</v>
      </c>
      <c r="G30" s="137">
        <v>0.0</v>
      </c>
      <c r="H30" s="138">
        <f t="shared" si="48"/>
        <v>1214.4</v>
      </c>
      <c r="I30" s="139">
        <f t="shared" si="49"/>
        <v>14514.4</v>
      </c>
      <c r="J30" s="137">
        <f t="shared" si="50"/>
        <v>1804</v>
      </c>
      <c r="K30" s="137">
        <f t="shared" si="51"/>
        <v>280</v>
      </c>
      <c r="L30" s="137"/>
      <c r="M30" s="140">
        <f t="shared" si="52"/>
        <v>46.8</v>
      </c>
      <c r="N30" s="141">
        <f t="shared" si="53"/>
        <v>2130.8</v>
      </c>
      <c r="O30" s="137">
        <f t="shared" si="54"/>
        <v>145.144</v>
      </c>
      <c r="P30" s="137">
        <f t="shared" si="55"/>
        <v>1161.152</v>
      </c>
      <c r="Q30" s="137">
        <f t="shared" si="56"/>
        <v>4035.0032</v>
      </c>
      <c r="R30" s="142">
        <f t="shared" si="57"/>
        <v>5341.2992</v>
      </c>
      <c r="S30" s="137">
        <f t="shared" si="58"/>
        <v>1209.533333</v>
      </c>
      <c r="T30" s="137">
        <f t="shared" si="59"/>
        <v>403.13746</v>
      </c>
      <c r="U30" s="137">
        <f t="shared" si="60"/>
        <v>129.0136635</v>
      </c>
      <c r="V30" s="137">
        <f t="shared" si="61"/>
        <v>16.12670793</v>
      </c>
      <c r="W30" s="137">
        <f t="shared" ref="W30:X30" si="80">S30/12</f>
        <v>100.7944444</v>
      </c>
      <c r="X30" s="137">
        <f t="shared" si="80"/>
        <v>33.59478833</v>
      </c>
      <c r="Y30" s="137">
        <f t="shared" si="63"/>
        <v>1209.533333</v>
      </c>
      <c r="Z30" s="137">
        <f t="shared" si="64"/>
        <v>96.76266667</v>
      </c>
      <c r="AA30" s="137">
        <f t="shared" si="65"/>
        <v>12.09533333</v>
      </c>
      <c r="AB30" s="137">
        <f t="shared" si="66"/>
        <v>1209.533333</v>
      </c>
      <c r="AC30" s="137">
        <f t="shared" si="67"/>
        <v>100.7944444</v>
      </c>
      <c r="AD30" s="137">
        <f t="shared" si="68"/>
        <v>104.8262222</v>
      </c>
      <c r="AE30" s="137">
        <f t="shared" si="69"/>
        <v>9.678666667</v>
      </c>
      <c r="AF30" s="137">
        <f t="shared" si="70"/>
        <v>554.7713321</v>
      </c>
      <c r="AG30" s="137">
        <f t="shared" si="71"/>
        <v>784.5727472</v>
      </c>
      <c r="AH30" s="143">
        <f t="shared" si="72"/>
        <v>5974.768477</v>
      </c>
      <c r="AI30" s="137">
        <f t="shared" si="73"/>
        <v>27961.26768</v>
      </c>
    </row>
    <row r="31" ht="19.5" customHeight="1">
      <c r="A31" s="114" t="s">
        <v>106</v>
      </c>
      <c r="B31" s="124">
        <v>4.0</v>
      </c>
      <c r="C31" s="115" t="s">
        <v>81</v>
      </c>
      <c r="D31" s="146">
        <v>36.0</v>
      </c>
      <c r="E31" s="136">
        <v>2600.0</v>
      </c>
      <c r="F31" s="137">
        <f t="shared" si="47"/>
        <v>10400</v>
      </c>
      <c r="G31" s="137">
        <v>0.0</v>
      </c>
      <c r="H31" s="138">
        <f t="shared" si="48"/>
        <v>1214.4</v>
      </c>
      <c r="I31" s="139">
        <f t="shared" si="49"/>
        <v>11614.4</v>
      </c>
      <c r="J31" s="137">
        <f t="shared" si="50"/>
        <v>1804</v>
      </c>
      <c r="K31" s="137">
        <f t="shared" si="51"/>
        <v>280</v>
      </c>
      <c r="L31" s="137"/>
      <c r="M31" s="140">
        <f t="shared" si="52"/>
        <v>220.8</v>
      </c>
      <c r="N31" s="141">
        <f t="shared" si="53"/>
        <v>2304.8</v>
      </c>
      <c r="O31" s="137">
        <f t="shared" si="54"/>
        <v>116.144</v>
      </c>
      <c r="P31" s="137">
        <f t="shared" si="55"/>
        <v>929.152</v>
      </c>
      <c r="Q31" s="137">
        <f t="shared" si="56"/>
        <v>3228.8032</v>
      </c>
      <c r="R31" s="142">
        <f t="shared" si="57"/>
        <v>4274.0992</v>
      </c>
      <c r="S31" s="137">
        <f t="shared" si="58"/>
        <v>967.8666667</v>
      </c>
      <c r="T31" s="137">
        <f t="shared" si="59"/>
        <v>322.58996</v>
      </c>
      <c r="U31" s="137">
        <f t="shared" si="60"/>
        <v>103.2365301</v>
      </c>
      <c r="V31" s="137">
        <f t="shared" si="61"/>
        <v>12.90456627</v>
      </c>
      <c r="W31" s="137">
        <f t="shared" ref="W31:X31" si="81">S31/12</f>
        <v>80.65555556</v>
      </c>
      <c r="X31" s="137">
        <f t="shared" si="81"/>
        <v>26.88249667</v>
      </c>
      <c r="Y31" s="137">
        <f t="shared" si="63"/>
        <v>967.8666667</v>
      </c>
      <c r="Z31" s="137">
        <f t="shared" si="64"/>
        <v>77.42933333</v>
      </c>
      <c r="AA31" s="137">
        <f t="shared" si="65"/>
        <v>9.678666667</v>
      </c>
      <c r="AB31" s="137">
        <f t="shared" si="66"/>
        <v>967.8666667</v>
      </c>
      <c r="AC31" s="137">
        <f t="shared" si="67"/>
        <v>80.65555556</v>
      </c>
      <c r="AD31" s="137">
        <f t="shared" si="68"/>
        <v>83.88177778</v>
      </c>
      <c r="AE31" s="137">
        <f t="shared" si="69"/>
        <v>21.08951852</v>
      </c>
      <c r="AF31" s="137">
        <f t="shared" si="70"/>
        <v>443.9271454</v>
      </c>
      <c r="AG31" s="137">
        <f t="shared" si="71"/>
        <v>627.8138755</v>
      </c>
      <c r="AH31" s="143">
        <f t="shared" si="72"/>
        <v>4794.344981</v>
      </c>
      <c r="AI31" s="137">
        <f t="shared" si="73"/>
        <v>22987.64418</v>
      </c>
    </row>
    <row r="32" ht="19.5" customHeight="1">
      <c r="A32" s="114" t="s">
        <v>107</v>
      </c>
      <c r="B32" s="124">
        <v>7.0</v>
      </c>
      <c r="C32" s="115" t="s">
        <v>81</v>
      </c>
      <c r="D32" s="146">
        <v>24.0</v>
      </c>
      <c r="E32" s="136">
        <v>3200.0</v>
      </c>
      <c r="F32" s="137">
        <f t="shared" si="47"/>
        <v>22400</v>
      </c>
      <c r="G32" s="137">
        <f>(E32/180)*20%*110*2</f>
        <v>782.2222222</v>
      </c>
      <c r="H32" s="138">
        <f t="shared" si="48"/>
        <v>2125.2</v>
      </c>
      <c r="I32" s="139">
        <f t="shared" si="49"/>
        <v>25307.42222</v>
      </c>
      <c r="J32" s="137">
        <f t="shared" si="50"/>
        <v>3157</v>
      </c>
      <c r="K32" s="137">
        <f t="shared" si="51"/>
        <v>490</v>
      </c>
      <c r="L32" s="137"/>
      <c r="M32" s="140">
        <f t="shared" si="52"/>
        <v>134.4</v>
      </c>
      <c r="N32" s="141">
        <f t="shared" si="53"/>
        <v>3781.4</v>
      </c>
      <c r="O32" s="137">
        <f t="shared" si="54"/>
        <v>253.0742222</v>
      </c>
      <c r="P32" s="137">
        <f t="shared" si="55"/>
        <v>2024.593778</v>
      </c>
      <c r="Q32" s="137">
        <f t="shared" si="56"/>
        <v>7035.463378</v>
      </c>
      <c r="R32" s="142">
        <f t="shared" si="57"/>
        <v>9313.131378</v>
      </c>
      <c r="S32" s="137">
        <f t="shared" si="58"/>
        <v>2108.951852</v>
      </c>
      <c r="T32" s="137">
        <f t="shared" si="59"/>
        <v>702.9136522</v>
      </c>
      <c r="U32" s="137">
        <f t="shared" si="60"/>
        <v>224.9492403</v>
      </c>
      <c r="V32" s="137">
        <f t="shared" si="61"/>
        <v>28.11865504</v>
      </c>
      <c r="W32" s="137">
        <f t="shared" ref="W32:X32" si="82">S32/12</f>
        <v>175.7459877</v>
      </c>
      <c r="X32" s="137">
        <f t="shared" si="82"/>
        <v>58.57613769</v>
      </c>
      <c r="Y32" s="137">
        <f t="shared" si="63"/>
        <v>2108.951852</v>
      </c>
      <c r="Z32" s="137">
        <f t="shared" si="64"/>
        <v>168.7161481</v>
      </c>
      <c r="AA32" s="137">
        <f t="shared" si="65"/>
        <v>21.08951852</v>
      </c>
      <c r="AB32" s="137">
        <f t="shared" si="66"/>
        <v>2108.951852</v>
      </c>
      <c r="AC32" s="137">
        <f t="shared" si="67"/>
        <v>175.7459877</v>
      </c>
      <c r="AD32" s="137">
        <f t="shared" si="68"/>
        <v>182.7758272</v>
      </c>
      <c r="AE32" s="137">
        <f t="shared" si="69"/>
        <v>3.586333333</v>
      </c>
      <c r="AF32" s="137">
        <f t="shared" si="70"/>
        <v>967.3036665</v>
      </c>
      <c r="AG32" s="137">
        <f t="shared" si="71"/>
        <v>1367.987225</v>
      </c>
      <c r="AH32" s="143">
        <f t="shared" si="72"/>
        <v>10404.36393</v>
      </c>
      <c r="AI32" s="137">
        <f t="shared" si="73"/>
        <v>48806.31753</v>
      </c>
    </row>
    <row r="33" ht="19.5" customHeight="1">
      <c r="A33" s="114" t="s">
        <v>108</v>
      </c>
      <c r="B33" s="124">
        <v>1.0</v>
      </c>
      <c r="C33" s="115" t="s">
        <v>81</v>
      </c>
      <c r="D33" s="146">
        <v>24.0</v>
      </c>
      <c r="E33" s="136">
        <v>4000.0</v>
      </c>
      <c r="F33" s="137">
        <f t="shared" si="47"/>
        <v>4000</v>
      </c>
      <c r="G33" s="137">
        <v>0.0</v>
      </c>
      <c r="H33" s="138">
        <f t="shared" si="48"/>
        <v>303.6</v>
      </c>
      <c r="I33" s="139">
        <f t="shared" si="49"/>
        <v>4303.6</v>
      </c>
      <c r="J33" s="137">
        <f t="shared" si="50"/>
        <v>451</v>
      </c>
      <c r="K33" s="137">
        <f t="shared" si="51"/>
        <v>70</v>
      </c>
      <c r="L33" s="137"/>
      <c r="M33" s="140">
        <f t="shared" si="52"/>
        <v>0</v>
      </c>
      <c r="N33" s="141">
        <f t="shared" si="53"/>
        <v>521</v>
      </c>
      <c r="O33" s="137">
        <f t="shared" si="54"/>
        <v>43.036</v>
      </c>
      <c r="P33" s="137">
        <f t="shared" si="55"/>
        <v>344.288</v>
      </c>
      <c r="Q33" s="137">
        <f t="shared" si="56"/>
        <v>1196.4008</v>
      </c>
      <c r="R33" s="142">
        <f t="shared" si="57"/>
        <v>1583.7248</v>
      </c>
      <c r="S33" s="137">
        <f t="shared" si="58"/>
        <v>358.6333333</v>
      </c>
      <c r="T33" s="137">
        <f t="shared" si="59"/>
        <v>119.53249</v>
      </c>
      <c r="U33" s="137">
        <f t="shared" si="60"/>
        <v>38.25326587</v>
      </c>
      <c r="V33" s="137">
        <f t="shared" si="61"/>
        <v>4.781658233</v>
      </c>
      <c r="W33" s="137">
        <f t="shared" ref="W33:X33" si="83">S33/12</f>
        <v>29.88611111</v>
      </c>
      <c r="X33" s="137">
        <f t="shared" si="83"/>
        <v>9.961040833</v>
      </c>
      <c r="Y33" s="137">
        <f t="shared" si="63"/>
        <v>358.6333333</v>
      </c>
      <c r="Z33" s="137">
        <f t="shared" si="64"/>
        <v>28.69066667</v>
      </c>
      <c r="AA33" s="137">
        <f t="shared" si="65"/>
        <v>3.586333333</v>
      </c>
      <c r="AB33" s="137">
        <f t="shared" si="66"/>
        <v>358.6333333</v>
      </c>
      <c r="AC33" s="137">
        <f t="shared" si="67"/>
        <v>29.88611111</v>
      </c>
      <c r="AD33" s="137">
        <f t="shared" si="68"/>
        <v>31.08155556</v>
      </c>
      <c r="AE33" s="137">
        <f t="shared" si="69"/>
        <v>5.172666667</v>
      </c>
      <c r="AF33" s="137">
        <f t="shared" si="70"/>
        <v>164.492773</v>
      </c>
      <c r="AG33" s="137">
        <f t="shared" si="71"/>
        <v>232.6301656</v>
      </c>
      <c r="AH33" s="143">
        <f t="shared" si="72"/>
        <v>1773.854838</v>
      </c>
      <c r="AI33" s="137">
        <f t="shared" si="73"/>
        <v>8182.179638</v>
      </c>
    </row>
    <row r="34" ht="19.5" customHeight="1">
      <c r="A34" s="123" t="s">
        <v>109</v>
      </c>
      <c r="B34" s="124">
        <v>2.0</v>
      </c>
      <c r="C34" s="124" t="s">
        <v>81</v>
      </c>
      <c r="D34" s="148">
        <v>30.0</v>
      </c>
      <c r="E34" s="136">
        <v>2800.0</v>
      </c>
      <c r="F34" s="137">
        <f t="shared" si="47"/>
        <v>5600</v>
      </c>
      <c r="G34" s="137">
        <v>0.0</v>
      </c>
      <c r="H34" s="138">
        <f t="shared" si="48"/>
        <v>607.2</v>
      </c>
      <c r="I34" s="139">
        <f t="shared" si="49"/>
        <v>6207.2</v>
      </c>
      <c r="J34" s="137">
        <f t="shared" si="50"/>
        <v>902</v>
      </c>
      <c r="K34" s="137">
        <f t="shared" si="51"/>
        <v>140</v>
      </c>
      <c r="L34" s="137"/>
      <c r="M34" s="140">
        <f t="shared" si="52"/>
        <v>86.4</v>
      </c>
      <c r="N34" s="141">
        <f t="shared" si="53"/>
        <v>1128.4</v>
      </c>
      <c r="O34" s="137">
        <f t="shared" si="54"/>
        <v>62.072</v>
      </c>
      <c r="P34" s="137">
        <f t="shared" si="55"/>
        <v>496.576</v>
      </c>
      <c r="Q34" s="137">
        <f t="shared" si="56"/>
        <v>1725.6016</v>
      </c>
      <c r="R34" s="142">
        <f t="shared" si="57"/>
        <v>2284.2496</v>
      </c>
      <c r="S34" s="137">
        <f t="shared" si="58"/>
        <v>517.2666667</v>
      </c>
      <c r="T34" s="137">
        <f t="shared" si="59"/>
        <v>172.40498</v>
      </c>
      <c r="U34" s="137">
        <f t="shared" si="60"/>
        <v>55.17373173</v>
      </c>
      <c r="V34" s="137">
        <f t="shared" si="61"/>
        <v>6.896716467</v>
      </c>
      <c r="W34" s="137">
        <f t="shared" ref="W34:X34" si="84">S34/12</f>
        <v>43.10555556</v>
      </c>
      <c r="X34" s="137">
        <f t="shared" si="84"/>
        <v>14.36708167</v>
      </c>
      <c r="Y34" s="137">
        <f t="shared" si="63"/>
        <v>517.2666667</v>
      </c>
      <c r="Z34" s="137">
        <f t="shared" si="64"/>
        <v>41.38133333</v>
      </c>
      <c r="AA34" s="137">
        <f t="shared" si="65"/>
        <v>5.172666667</v>
      </c>
      <c r="AB34" s="137">
        <f t="shared" si="66"/>
        <v>517.2666667</v>
      </c>
      <c r="AC34" s="137">
        <f t="shared" si="67"/>
        <v>43.10555556</v>
      </c>
      <c r="AD34" s="137">
        <f t="shared" si="68"/>
        <v>44.82977778</v>
      </c>
      <c r="AE34" s="137">
        <f t="shared" si="69"/>
        <v>5.743037037</v>
      </c>
      <c r="AF34" s="137">
        <f t="shared" si="70"/>
        <v>237.252426</v>
      </c>
      <c r="AG34" s="137">
        <f t="shared" si="71"/>
        <v>335.5288511</v>
      </c>
      <c r="AH34" s="143">
        <f t="shared" si="72"/>
        <v>2556.761713</v>
      </c>
      <c r="AI34" s="137">
        <f t="shared" si="73"/>
        <v>12176.61131</v>
      </c>
    </row>
    <row r="35" ht="19.5" customHeight="1">
      <c r="A35" s="123" t="s">
        <v>110</v>
      </c>
      <c r="B35" s="124">
        <v>2.0</v>
      </c>
      <c r="C35" s="124" t="s">
        <v>81</v>
      </c>
      <c r="D35" s="148">
        <v>30.0</v>
      </c>
      <c r="E35" s="136">
        <v>2800.0</v>
      </c>
      <c r="F35" s="137">
        <f t="shared" si="47"/>
        <v>5600</v>
      </c>
      <c r="G35" s="137">
        <f>(E35/180)*20%*110*2</f>
        <v>684.4444444</v>
      </c>
      <c r="H35" s="138">
        <f t="shared" si="48"/>
        <v>607.2</v>
      </c>
      <c r="I35" s="139">
        <f t="shared" si="49"/>
        <v>6891.644444</v>
      </c>
      <c r="J35" s="137">
        <f t="shared" si="50"/>
        <v>902</v>
      </c>
      <c r="K35" s="137">
        <f t="shared" si="51"/>
        <v>140</v>
      </c>
      <c r="L35" s="137"/>
      <c r="M35" s="140">
        <f t="shared" si="52"/>
        <v>86.4</v>
      </c>
      <c r="N35" s="141">
        <f t="shared" si="53"/>
        <v>1128.4</v>
      </c>
      <c r="O35" s="137">
        <f t="shared" si="54"/>
        <v>68.91644444</v>
      </c>
      <c r="P35" s="137">
        <f t="shared" si="55"/>
        <v>551.3315556</v>
      </c>
      <c r="Q35" s="137">
        <f t="shared" si="56"/>
        <v>1915.877156</v>
      </c>
      <c r="R35" s="142">
        <f t="shared" si="57"/>
        <v>2536.125156</v>
      </c>
      <c r="S35" s="137">
        <f t="shared" si="58"/>
        <v>574.3037037</v>
      </c>
      <c r="T35" s="137">
        <f t="shared" si="59"/>
        <v>191.4154244</v>
      </c>
      <c r="U35" s="137">
        <f t="shared" si="60"/>
        <v>61.25753025</v>
      </c>
      <c r="V35" s="137">
        <f t="shared" si="61"/>
        <v>7.657191281</v>
      </c>
      <c r="W35" s="137">
        <f t="shared" ref="W35:X35" si="85">S35/12</f>
        <v>47.85864198</v>
      </c>
      <c r="X35" s="137">
        <f t="shared" si="85"/>
        <v>15.95128537</v>
      </c>
      <c r="Y35" s="137">
        <f t="shared" si="63"/>
        <v>574.3037037</v>
      </c>
      <c r="Z35" s="137">
        <f t="shared" si="64"/>
        <v>45.9442963</v>
      </c>
      <c r="AA35" s="137">
        <f t="shared" si="65"/>
        <v>5.743037037</v>
      </c>
      <c r="AB35" s="137">
        <f t="shared" si="66"/>
        <v>574.3037037</v>
      </c>
      <c r="AC35" s="137">
        <f t="shared" si="67"/>
        <v>47.85864198</v>
      </c>
      <c r="AD35" s="137">
        <f t="shared" si="68"/>
        <v>49.77298765</v>
      </c>
      <c r="AE35" s="137">
        <f t="shared" si="69"/>
        <v>135.0683704</v>
      </c>
      <c r="AF35" s="137">
        <f t="shared" si="70"/>
        <v>263.4133528</v>
      </c>
      <c r="AG35" s="137">
        <f t="shared" si="71"/>
        <v>372.5263473</v>
      </c>
      <c r="AH35" s="143">
        <f t="shared" si="72"/>
        <v>2967.378218</v>
      </c>
      <c r="AI35" s="137">
        <f t="shared" si="73"/>
        <v>13523.54782</v>
      </c>
    </row>
    <row r="36" ht="19.5" customHeight="1">
      <c r="A36" s="127" t="s">
        <v>99</v>
      </c>
      <c r="B36" s="129">
        <f>SUM(B23:B35)</f>
        <v>41</v>
      </c>
      <c r="C36" s="149"/>
      <c r="D36" s="150"/>
      <c r="E36" s="151">
        <f t="shared" ref="E36:AG36" si="86">SUM(E23:E35)</f>
        <v>50200</v>
      </c>
      <c r="F36" s="151">
        <f t="shared" si="86"/>
        <v>145375</v>
      </c>
      <c r="G36" s="151">
        <f t="shared" si="86"/>
        <v>4259.444444</v>
      </c>
      <c r="H36" s="151">
        <f t="shared" si="86"/>
        <v>12447.6</v>
      </c>
      <c r="I36" s="151">
        <f t="shared" si="86"/>
        <v>162082.0444</v>
      </c>
      <c r="J36" s="151">
        <f t="shared" si="86"/>
        <v>18491</v>
      </c>
      <c r="K36" s="151">
        <f t="shared" si="86"/>
        <v>2870</v>
      </c>
      <c r="L36" s="151">
        <f t="shared" si="86"/>
        <v>0</v>
      </c>
      <c r="M36" s="151">
        <f t="shared" si="86"/>
        <v>656.7</v>
      </c>
      <c r="N36" s="151">
        <f t="shared" si="86"/>
        <v>22017.7</v>
      </c>
      <c r="O36" s="151">
        <f t="shared" si="86"/>
        <v>1620.820444</v>
      </c>
      <c r="P36" s="151">
        <f t="shared" si="86"/>
        <v>12966.56356</v>
      </c>
      <c r="Q36" s="151">
        <f t="shared" si="86"/>
        <v>45058.80836</v>
      </c>
      <c r="R36" s="151">
        <f t="shared" si="86"/>
        <v>59646.19236</v>
      </c>
      <c r="S36" s="151">
        <f t="shared" si="86"/>
        <v>13506.83704</v>
      </c>
      <c r="T36" s="151">
        <f t="shared" si="86"/>
        <v>4501.828784</v>
      </c>
      <c r="U36" s="151">
        <f t="shared" si="86"/>
        <v>1440.693266</v>
      </c>
      <c r="V36" s="151">
        <f t="shared" si="86"/>
        <v>180.0866582</v>
      </c>
      <c r="W36" s="151">
        <f t="shared" si="86"/>
        <v>1125.569753</v>
      </c>
      <c r="X36" s="151">
        <f t="shared" si="86"/>
        <v>375.1523987</v>
      </c>
      <c r="Y36" s="151">
        <f t="shared" si="86"/>
        <v>13506.83704</v>
      </c>
      <c r="Z36" s="151">
        <f t="shared" si="86"/>
        <v>1080.546963</v>
      </c>
      <c r="AA36" s="151">
        <f t="shared" si="86"/>
        <v>135.0683704</v>
      </c>
      <c r="AB36" s="151">
        <f t="shared" si="86"/>
        <v>13506.83704</v>
      </c>
      <c r="AC36" s="151">
        <f t="shared" si="86"/>
        <v>1125.569753</v>
      </c>
      <c r="AD36" s="151">
        <f t="shared" si="86"/>
        <v>1170.592543</v>
      </c>
      <c r="AE36" s="151">
        <f t="shared" si="86"/>
        <v>248.3242963</v>
      </c>
      <c r="AF36" s="151">
        <f t="shared" si="86"/>
        <v>6195.121514</v>
      </c>
      <c r="AG36" s="151">
        <f t="shared" si="86"/>
        <v>8761.309795</v>
      </c>
      <c r="AH36" s="152">
        <f>SUM(AH23:AH34)</f>
        <v>63892.99699</v>
      </c>
      <c r="AI36" s="153">
        <f>SUM(AI23:AI35)</f>
        <v>310606.312</v>
      </c>
    </row>
    <row r="37" ht="25.5" customHeight="1">
      <c r="A37" s="131" t="s">
        <v>111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3"/>
    </row>
    <row r="38" ht="19.5" customHeight="1">
      <c r="A38" s="114" t="s">
        <v>46</v>
      </c>
      <c r="B38" s="124">
        <v>7.0</v>
      </c>
      <c r="C38" s="124" t="s">
        <v>81</v>
      </c>
      <c r="D38" s="147">
        <v>44.0</v>
      </c>
      <c r="E38" s="136">
        <v>3325.0</v>
      </c>
      <c r="F38" s="137">
        <f t="shared" ref="F38:F44" si="88">E38*B38</f>
        <v>23275</v>
      </c>
      <c r="G38" s="137">
        <v>0.0</v>
      </c>
      <c r="H38" s="138">
        <f t="shared" ref="H38:H44" si="89">B38*303.6</f>
        <v>2125.2</v>
      </c>
      <c r="I38" s="139">
        <f t="shared" ref="I38:I44" si="90">SUM(F38:H38)</f>
        <v>25400.2</v>
      </c>
      <c r="J38" s="137">
        <f t="shared" ref="J38:J44" si="91">B38*20.5*22</f>
        <v>3157</v>
      </c>
      <c r="K38" s="137">
        <f t="shared" ref="K38:K44" si="92">B38*70</f>
        <v>490</v>
      </c>
      <c r="L38" s="137"/>
      <c r="M38" s="140">
        <f t="shared" ref="M38:M44" si="93">IF((4.8*2*22*B38)&gt;(F38*6%),((4.8*2*22*B38)-(F38*6%)),0)</f>
        <v>81.9</v>
      </c>
      <c r="N38" s="141">
        <f t="shared" ref="N38:N45" si="94">SUM(J38:M38)</f>
        <v>3728.9</v>
      </c>
      <c r="O38" s="137">
        <f t="shared" ref="O38:O45" si="95">I38*1%</f>
        <v>254.002</v>
      </c>
      <c r="P38" s="137">
        <f t="shared" ref="P38:P45" si="96">I38*8%</f>
        <v>2032.016</v>
      </c>
      <c r="Q38" s="137">
        <f t="shared" ref="Q38:Q45" si="97">I38*27.8%</f>
        <v>7061.2556</v>
      </c>
      <c r="R38" s="142">
        <f t="shared" ref="R38:R45" si="98">O38+P38+Q38</f>
        <v>9347.2736</v>
      </c>
      <c r="S38" s="137">
        <f t="shared" ref="S38:S45" si="99">I38/12</f>
        <v>2116.683333</v>
      </c>
      <c r="T38" s="137">
        <f t="shared" ref="T38:T45" si="100">S38*33.33%</f>
        <v>705.490555</v>
      </c>
      <c r="U38" s="137">
        <f t="shared" ref="U38:U45" si="101">(S38+T38)*8%</f>
        <v>225.7739111</v>
      </c>
      <c r="V38" s="137">
        <f t="shared" ref="V38:V45" si="102">(S38+T38)*1%</f>
        <v>28.22173888</v>
      </c>
      <c r="W38" s="137">
        <f t="shared" ref="W38:X38" si="87">S38/12</f>
        <v>176.3902778</v>
      </c>
      <c r="X38" s="137">
        <f t="shared" si="87"/>
        <v>58.79087958</v>
      </c>
      <c r="Y38" s="137">
        <f t="shared" ref="Y38:Y45" si="104">I38/12</f>
        <v>2116.683333</v>
      </c>
      <c r="Z38" s="137">
        <f t="shared" ref="Z38:Z45" si="105">Y38*8%</f>
        <v>169.3346667</v>
      </c>
      <c r="AA38" s="137">
        <f t="shared" ref="AA38:AA45" si="106">Y38*1%</f>
        <v>21.16683333</v>
      </c>
      <c r="AB38" s="137">
        <f t="shared" ref="AB38:AB45" si="107">I38/12</f>
        <v>2116.683333</v>
      </c>
      <c r="AC38" s="137">
        <f t="shared" ref="AC38:AC45" si="108">AB38/12</f>
        <v>176.3902778</v>
      </c>
      <c r="AD38" s="137">
        <f t="shared" ref="AD38:AD45" si="109">(AB38+AC38)*8%</f>
        <v>183.4458889</v>
      </c>
      <c r="AE38" s="137">
        <f t="shared" ref="AE38:AE44" si="110">AB39*1%</f>
        <v>12.09533333</v>
      </c>
      <c r="AF38" s="137">
        <f t="shared" ref="AF38:AF45" si="111">(I38+S38+T38+Y38)*8%*40%</f>
        <v>970.8498311</v>
      </c>
      <c r="AG38" s="137">
        <f t="shared" ref="AG38:AG45" si="112">(S38+T38+Y38)*27.8%</f>
        <v>1373.002308</v>
      </c>
      <c r="AH38" s="143">
        <f t="shared" ref="AH38:AH44" si="113">SUM(S38:AG38)</f>
        <v>10451.0025</v>
      </c>
      <c r="AI38" s="137">
        <f t="shared" ref="AI38:AI44" si="114">I38+N38+R38+AH38</f>
        <v>48927.3761</v>
      </c>
    </row>
    <row r="39" ht="19.5" customHeight="1">
      <c r="A39" s="123" t="s">
        <v>112</v>
      </c>
      <c r="B39" s="124">
        <v>4.0</v>
      </c>
      <c r="C39" s="124" t="s">
        <v>81</v>
      </c>
      <c r="D39" s="147">
        <v>40.0</v>
      </c>
      <c r="E39" s="136">
        <v>3325.0</v>
      </c>
      <c r="F39" s="137">
        <f t="shared" si="88"/>
        <v>13300</v>
      </c>
      <c r="G39" s="137">
        <v>0.0</v>
      </c>
      <c r="H39" s="138">
        <f t="shared" si="89"/>
        <v>1214.4</v>
      </c>
      <c r="I39" s="139">
        <f t="shared" si="90"/>
        <v>14514.4</v>
      </c>
      <c r="J39" s="137">
        <f t="shared" si="91"/>
        <v>1804</v>
      </c>
      <c r="K39" s="137">
        <f t="shared" si="92"/>
        <v>280</v>
      </c>
      <c r="L39" s="137"/>
      <c r="M39" s="140">
        <f t="shared" si="93"/>
        <v>46.8</v>
      </c>
      <c r="N39" s="141">
        <f t="shared" si="94"/>
        <v>2130.8</v>
      </c>
      <c r="O39" s="137">
        <f t="shared" si="95"/>
        <v>145.144</v>
      </c>
      <c r="P39" s="137">
        <f t="shared" si="96"/>
        <v>1161.152</v>
      </c>
      <c r="Q39" s="137">
        <f t="shared" si="97"/>
        <v>4035.0032</v>
      </c>
      <c r="R39" s="142">
        <f t="shared" si="98"/>
        <v>5341.2992</v>
      </c>
      <c r="S39" s="137">
        <f t="shared" si="99"/>
        <v>1209.533333</v>
      </c>
      <c r="T39" s="137">
        <f t="shared" si="100"/>
        <v>403.13746</v>
      </c>
      <c r="U39" s="137">
        <f t="shared" si="101"/>
        <v>129.0136635</v>
      </c>
      <c r="V39" s="137">
        <f t="shared" si="102"/>
        <v>16.12670793</v>
      </c>
      <c r="W39" s="137">
        <f t="shared" ref="W39:X39" si="103">S39/12</f>
        <v>100.7944444</v>
      </c>
      <c r="X39" s="137">
        <f t="shared" si="103"/>
        <v>33.59478833</v>
      </c>
      <c r="Y39" s="137">
        <f t="shared" si="104"/>
        <v>1209.533333</v>
      </c>
      <c r="Z39" s="137">
        <f t="shared" si="105"/>
        <v>96.76266667</v>
      </c>
      <c r="AA39" s="137">
        <f t="shared" si="106"/>
        <v>12.09533333</v>
      </c>
      <c r="AB39" s="137">
        <f t="shared" si="107"/>
        <v>1209.533333</v>
      </c>
      <c r="AC39" s="137">
        <f t="shared" si="108"/>
        <v>100.7944444</v>
      </c>
      <c r="AD39" s="137">
        <f t="shared" si="109"/>
        <v>104.8262222</v>
      </c>
      <c r="AE39" s="137">
        <f t="shared" si="110"/>
        <v>7.506</v>
      </c>
      <c r="AF39" s="137">
        <f t="shared" si="111"/>
        <v>554.7713321</v>
      </c>
      <c r="AG39" s="137">
        <f t="shared" si="112"/>
        <v>784.5727472</v>
      </c>
      <c r="AH39" s="143">
        <f t="shared" si="113"/>
        <v>5972.59581</v>
      </c>
      <c r="AI39" s="137">
        <f t="shared" si="114"/>
        <v>27959.09501</v>
      </c>
    </row>
    <row r="40" ht="19.5" customHeight="1">
      <c r="A40" s="145" t="s">
        <v>48</v>
      </c>
      <c r="B40" s="115">
        <v>2.0</v>
      </c>
      <c r="C40" s="124" t="s">
        <v>81</v>
      </c>
      <c r="D40" s="144">
        <v>36.0</v>
      </c>
      <c r="E40" s="136">
        <v>4200.0</v>
      </c>
      <c r="F40" s="137">
        <f t="shared" si="88"/>
        <v>8400</v>
      </c>
      <c r="G40" s="137">
        <v>0.0</v>
      </c>
      <c r="H40" s="138">
        <f t="shared" si="89"/>
        <v>607.2</v>
      </c>
      <c r="I40" s="139">
        <f t="shared" si="90"/>
        <v>9007.2</v>
      </c>
      <c r="J40" s="137">
        <f t="shared" si="91"/>
        <v>902</v>
      </c>
      <c r="K40" s="137">
        <f t="shared" si="92"/>
        <v>140</v>
      </c>
      <c r="L40" s="137"/>
      <c r="M40" s="140">
        <f t="shared" si="93"/>
        <v>0</v>
      </c>
      <c r="N40" s="141">
        <f t="shared" si="94"/>
        <v>1042</v>
      </c>
      <c r="O40" s="137">
        <f t="shared" si="95"/>
        <v>90.072</v>
      </c>
      <c r="P40" s="137">
        <f t="shared" si="96"/>
        <v>720.576</v>
      </c>
      <c r="Q40" s="137">
        <f t="shared" si="97"/>
        <v>2504.0016</v>
      </c>
      <c r="R40" s="142">
        <f t="shared" si="98"/>
        <v>3314.6496</v>
      </c>
      <c r="S40" s="137">
        <f t="shared" si="99"/>
        <v>750.6</v>
      </c>
      <c r="T40" s="137">
        <f t="shared" si="100"/>
        <v>250.17498</v>
      </c>
      <c r="U40" s="137">
        <f t="shared" si="101"/>
        <v>80.0619984</v>
      </c>
      <c r="V40" s="137">
        <f t="shared" si="102"/>
        <v>10.0077498</v>
      </c>
      <c r="W40" s="137">
        <f t="shared" ref="W40:X40" si="115">S40/12</f>
        <v>62.55</v>
      </c>
      <c r="X40" s="137">
        <f t="shared" si="115"/>
        <v>20.847915</v>
      </c>
      <c r="Y40" s="137">
        <f t="shared" si="104"/>
        <v>750.6</v>
      </c>
      <c r="Z40" s="137">
        <f t="shared" si="105"/>
        <v>60.048</v>
      </c>
      <c r="AA40" s="137">
        <f t="shared" si="106"/>
        <v>7.506</v>
      </c>
      <c r="AB40" s="137">
        <f t="shared" si="107"/>
        <v>750.6</v>
      </c>
      <c r="AC40" s="137">
        <f t="shared" si="108"/>
        <v>62.55</v>
      </c>
      <c r="AD40" s="137">
        <f t="shared" si="109"/>
        <v>65.052</v>
      </c>
      <c r="AE40" s="137">
        <f t="shared" si="110"/>
        <v>8.361555556</v>
      </c>
      <c r="AF40" s="137">
        <f t="shared" si="111"/>
        <v>344.2743994</v>
      </c>
      <c r="AG40" s="137">
        <f t="shared" si="112"/>
        <v>486.8822444</v>
      </c>
      <c r="AH40" s="143">
        <f t="shared" si="113"/>
        <v>3710.116843</v>
      </c>
      <c r="AI40" s="137">
        <f t="shared" si="114"/>
        <v>17073.96644</v>
      </c>
    </row>
    <row r="41" ht="19.5" customHeight="1">
      <c r="A41" s="145" t="s">
        <v>49</v>
      </c>
      <c r="B41" s="115">
        <v>2.0</v>
      </c>
      <c r="C41" s="115" t="s">
        <v>81</v>
      </c>
      <c r="D41" s="144">
        <v>36.0</v>
      </c>
      <c r="E41" s="136">
        <v>4200.0</v>
      </c>
      <c r="F41" s="137">
        <f t="shared" si="88"/>
        <v>8400</v>
      </c>
      <c r="G41" s="137">
        <f>(E41/180)*20%*110*2</f>
        <v>1026.666667</v>
      </c>
      <c r="H41" s="138">
        <f t="shared" si="89"/>
        <v>607.2</v>
      </c>
      <c r="I41" s="139">
        <f t="shared" si="90"/>
        <v>10033.86667</v>
      </c>
      <c r="J41" s="137">
        <f t="shared" si="91"/>
        <v>902</v>
      </c>
      <c r="K41" s="137">
        <f t="shared" si="92"/>
        <v>140</v>
      </c>
      <c r="L41" s="137"/>
      <c r="M41" s="140">
        <f t="shared" si="93"/>
        <v>0</v>
      </c>
      <c r="N41" s="141">
        <f t="shared" si="94"/>
        <v>1042</v>
      </c>
      <c r="O41" s="137">
        <f t="shared" si="95"/>
        <v>100.3386667</v>
      </c>
      <c r="P41" s="137">
        <f t="shared" si="96"/>
        <v>802.7093333</v>
      </c>
      <c r="Q41" s="137">
        <f t="shared" si="97"/>
        <v>2789.414933</v>
      </c>
      <c r="R41" s="142">
        <f t="shared" si="98"/>
        <v>3692.462933</v>
      </c>
      <c r="S41" s="137">
        <f t="shared" si="99"/>
        <v>836.1555556</v>
      </c>
      <c r="T41" s="137">
        <f t="shared" si="100"/>
        <v>278.6906467</v>
      </c>
      <c r="U41" s="137">
        <f t="shared" si="101"/>
        <v>89.18769618</v>
      </c>
      <c r="V41" s="137">
        <f t="shared" si="102"/>
        <v>11.14846202</v>
      </c>
      <c r="W41" s="137">
        <f t="shared" ref="W41:X41" si="116">S41/12</f>
        <v>69.67962963</v>
      </c>
      <c r="X41" s="137">
        <f t="shared" si="116"/>
        <v>23.22422056</v>
      </c>
      <c r="Y41" s="137">
        <f t="shared" si="104"/>
        <v>836.1555556</v>
      </c>
      <c r="Z41" s="137">
        <f t="shared" si="105"/>
        <v>66.89244444</v>
      </c>
      <c r="AA41" s="137">
        <f t="shared" si="106"/>
        <v>8.361555556</v>
      </c>
      <c r="AB41" s="137">
        <f t="shared" si="107"/>
        <v>836.1555556</v>
      </c>
      <c r="AC41" s="137">
        <f t="shared" si="108"/>
        <v>69.67962963</v>
      </c>
      <c r="AD41" s="137">
        <f t="shared" si="109"/>
        <v>72.46681481</v>
      </c>
      <c r="AE41" s="137">
        <f t="shared" si="110"/>
        <v>5.669666667</v>
      </c>
      <c r="AF41" s="137">
        <f t="shared" si="111"/>
        <v>383.5157896</v>
      </c>
      <c r="AG41" s="137">
        <f t="shared" si="112"/>
        <v>542.3784887</v>
      </c>
      <c r="AH41" s="143">
        <f t="shared" si="113"/>
        <v>4129.361711</v>
      </c>
      <c r="AI41" s="137">
        <f t="shared" si="114"/>
        <v>18897.69131</v>
      </c>
    </row>
    <row r="42" ht="19.5" customHeight="1">
      <c r="A42" s="114" t="s">
        <v>103</v>
      </c>
      <c r="B42" s="115">
        <v>1.0</v>
      </c>
      <c r="C42" s="115" t="s">
        <v>81</v>
      </c>
      <c r="D42" s="144">
        <v>40.0</v>
      </c>
      <c r="E42" s="136">
        <v>6500.0</v>
      </c>
      <c r="F42" s="137">
        <f t="shared" si="88"/>
        <v>6500</v>
      </c>
      <c r="G42" s="137">
        <v>0.0</v>
      </c>
      <c r="H42" s="138">
        <f t="shared" si="89"/>
        <v>303.6</v>
      </c>
      <c r="I42" s="139">
        <f t="shared" si="90"/>
        <v>6803.6</v>
      </c>
      <c r="J42" s="137">
        <f t="shared" si="91"/>
        <v>451</v>
      </c>
      <c r="K42" s="137">
        <f t="shared" si="92"/>
        <v>70</v>
      </c>
      <c r="L42" s="137"/>
      <c r="M42" s="140">
        <f t="shared" si="93"/>
        <v>0</v>
      </c>
      <c r="N42" s="141">
        <f t="shared" si="94"/>
        <v>521</v>
      </c>
      <c r="O42" s="137">
        <f t="shared" si="95"/>
        <v>68.036</v>
      </c>
      <c r="P42" s="137">
        <f t="shared" si="96"/>
        <v>544.288</v>
      </c>
      <c r="Q42" s="137">
        <f t="shared" si="97"/>
        <v>1891.4008</v>
      </c>
      <c r="R42" s="142">
        <f t="shared" si="98"/>
        <v>2503.7248</v>
      </c>
      <c r="S42" s="137">
        <f t="shared" si="99"/>
        <v>566.9666667</v>
      </c>
      <c r="T42" s="137">
        <f t="shared" si="100"/>
        <v>188.96999</v>
      </c>
      <c r="U42" s="137">
        <f t="shared" si="101"/>
        <v>60.47493253</v>
      </c>
      <c r="V42" s="137">
        <f t="shared" si="102"/>
        <v>7.559366567</v>
      </c>
      <c r="W42" s="137">
        <f t="shared" ref="W42:X42" si="117">S42/12</f>
        <v>47.24722222</v>
      </c>
      <c r="X42" s="137">
        <f t="shared" si="117"/>
        <v>15.74749917</v>
      </c>
      <c r="Y42" s="137">
        <f t="shared" si="104"/>
        <v>566.9666667</v>
      </c>
      <c r="Z42" s="137">
        <f t="shared" si="105"/>
        <v>45.35733333</v>
      </c>
      <c r="AA42" s="137">
        <f t="shared" si="106"/>
        <v>5.669666667</v>
      </c>
      <c r="AB42" s="137">
        <f t="shared" si="107"/>
        <v>566.9666667</v>
      </c>
      <c r="AC42" s="137">
        <f t="shared" si="108"/>
        <v>47.24722222</v>
      </c>
      <c r="AD42" s="137">
        <f t="shared" si="109"/>
        <v>49.13711111</v>
      </c>
      <c r="AE42" s="137">
        <f t="shared" si="110"/>
        <v>25.268</v>
      </c>
      <c r="AF42" s="137">
        <f t="shared" si="111"/>
        <v>260.0481063</v>
      </c>
      <c r="AG42" s="137">
        <f t="shared" si="112"/>
        <v>367.7671239</v>
      </c>
      <c r="AH42" s="143">
        <f t="shared" si="113"/>
        <v>2821.393574</v>
      </c>
      <c r="AI42" s="137">
        <f t="shared" si="114"/>
        <v>12649.71837</v>
      </c>
    </row>
    <row r="43" ht="19.5" customHeight="1">
      <c r="A43" s="123" t="s">
        <v>101</v>
      </c>
      <c r="B43" s="124">
        <v>6.0</v>
      </c>
      <c r="C43" s="124" t="s">
        <v>81</v>
      </c>
      <c r="D43" s="154">
        <v>44.0</v>
      </c>
      <c r="E43" s="136">
        <v>4750.0</v>
      </c>
      <c r="F43" s="137">
        <f t="shared" si="88"/>
        <v>28500</v>
      </c>
      <c r="G43" s="137">
        <v>0.0</v>
      </c>
      <c r="H43" s="138">
        <f t="shared" si="89"/>
        <v>1821.6</v>
      </c>
      <c r="I43" s="139">
        <f t="shared" si="90"/>
        <v>30321.6</v>
      </c>
      <c r="J43" s="137">
        <f t="shared" si="91"/>
        <v>2706</v>
      </c>
      <c r="K43" s="137">
        <f t="shared" si="92"/>
        <v>420</v>
      </c>
      <c r="L43" s="137"/>
      <c r="M43" s="140">
        <f t="shared" si="93"/>
        <v>0</v>
      </c>
      <c r="N43" s="141">
        <f t="shared" si="94"/>
        <v>3126</v>
      </c>
      <c r="O43" s="137">
        <f t="shared" si="95"/>
        <v>303.216</v>
      </c>
      <c r="P43" s="137">
        <f t="shared" si="96"/>
        <v>2425.728</v>
      </c>
      <c r="Q43" s="137">
        <f t="shared" si="97"/>
        <v>8429.4048</v>
      </c>
      <c r="R43" s="142">
        <f t="shared" si="98"/>
        <v>11158.3488</v>
      </c>
      <c r="S43" s="137">
        <f t="shared" si="99"/>
        <v>2526.8</v>
      </c>
      <c r="T43" s="137">
        <f t="shared" si="100"/>
        <v>842.18244</v>
      </c>
      <c r="U43" s="137">
        <f t="shared" si="101"/>
        <v>269.5185952</v>
      </c>
      <c r="V43" s="137">
        <f t="shared" si="102"/>
        <v>33.6898244</v>
      </c>
      <c r="W43" s="137">
        <f t="shared" ref="W43:X43" si="118">S43/12</f>
        <v>210.5666667</v>
      </c>
      <c r="X43" s="137">
        <f t="shared" si="118"/>
        <v>70.18187</v>
      </c>
      <c r="Y43" s="137">
        <f t="shared" si="104"/>
        <v>2526.8</v>
      </c>
      <c r="Z43" s="137">
        <f t="shared" si="105"/>
        <v>202.144</v>
      </c>
      <c r="AA43" s="137">
        <f t="shared" si="106"/>
        <v>25.268</v>
      </c>
      <c r="AB43" s="137">
        <f t="shared" si="107"/>
        <v>2526.8</v>
      </c>
      <c r="AC43" s="137">
        <f t="shared" si="108"/>
        <v>210.5666667</v>
      </c>
      <c r="AD43" s="137">
        <f t="shared" si="109"/>
        <v>218.9893333</v>
      </c>
      <c r="AE43" s="137">
        <f t="shared" si="110"/>
        <v>4.211333333</v>
      </c>
      <c r="AF43" s="137">
        <f t="shared" si="111"/>
        <v>1158.956238</v>
      </c>
      <c r="AG43" s="137">
        <f t="shared" si="112"/>
        <v>1639.027518</v>
      </c>
      <c r="AH43" s="143">
        <f t="shared" si="113"/>
        <v>12465.70249</v>
      </c>
      <c r="AI43" s="137">
        <f t="shared" si="114"/>
        <v>57071.65129</v>
      </c>
    </row>
    <row r="44" ht="19.5" customHeight="1">
      <c r="A44" s="123" t="s">
        <v>113</v>
      </c>
      <c r="B44" s="124">
        <v>1.0</v>
      </c>
      <c r="C44" s="124" t="s">
        <v>81</v>
      </c>
      <c r="D44" s="154">
        <v>40.0</v>
      </c>
      <c r="E44" s="136">
        <v>4750.0</v>
      </c>
      <c r="F44" s="137">
        <f t="shared" si="88"/>
        <v>4750</v>
      </c>
      <c r="G44" s="137">
        <v>0.0</v>
      </c>
      <c r="H44" s="138">
        <f t="shared" si="89"/>
        <v>303.6</v>
      </c>
      <c r="I44" s="139">
        <f t="shared" si="90"/>
        <v>5053.6</v>
      </c>
      <c r="J44" s="137">
        <f t="shared" si="91"/>
        <v>451</v>
      </c>
      <c r="K44" s="137">
        <f t="shared" si="92"/>
        <v>70</v>
      </c>
      <c r="L44" s="137"/>
      <c r="M44" s="140">
        <f t="shared" si="93"/>
        <v>0</v>
      </c>
      <c r="N44" s="141">
        <f t="shared" si="94"/>
        <v>521</v>
      </c>
      <c r="O44" s="137">
        <f t="shared" si="95"/>
        <v>50.536</v>
      </c>
      <c r="P44" s="137">
        <f t="shared" si="96"/>
        <v>404.288</v>
      </c>
      <c r="Q44" s="137">
        <f t="shared" si="97"/>
        <v>1404.9008</v>
      </c>
      <c r="R44" s="142">
        <f t="shared" si="98"/>
        <v>1859.7248</v>
      </c>
      <c r="S44" s="137">
        <f t="shared" si="99"/>
        <v>421.1333333</v>
      </c>
      <c r="T44" s="137">
        <f t="shared" si="100"/>
        <v>140.36374</v>
      </c>
      <c r="U44" s="137">
        <f t="shared" si="101"/>
        <v>44.91976587</v>
      </c>
      <c r="V44" s="137">
        <f t="shared" si="102"/>
        <v>5.614970733</v>
      </c>
      <c r="W44" s="137">
        <f t="shared" ref="W44:X44" si="119">S44/12</f>
        <v>35.09444444</v>
      </c>
      <c r="X44" s="137">
        <f t="shared" si="119"/>
        <v>11.69697833</v>
      </c>
      <c r="Y44" s="137">
        <f t="shared" si="104"/>
        <v>421.1333333</v>
      </c>
      <c r="Z44" s="137">
        <f t="shared" si="105"/>
        <v>33.69066667</v>
      </c>
      <c r="AA44" s="137">
        <f t="shared" si="106"/>
        <v>4.211333333</v>
      </c>
      <c r="AB44" s="137">
        <f t="shared" si="107"/>
        <v>421.1333333</v>
      </c>
      <c r="AC44" s="137">
        <f t="shared" si="108"/>
        <v>35.09444444</v>
      </c>
      <c r="AD44" s="137">
        <f t="shared" si="109"/>
        <v>36.49822222</v>
      </c>
      <c r="AE44" s="137">
        <f t="shared" si="110"/>
        <v>84.27872222</v>
      </c>
      <c r="AF44" s="137">
        <f t="shared" si="111"/>
        <v>193.159373</v>
      </c>
      <c r="AG44" s="137">
        <f t="shared" si="112"/>
        <v>273.1712531</v>
      </c>
      <c r="AH44" s="143">
        <f t="shared" si="113"/>
        <v>2161.193914</v>
      </c>
      <c r="AI44" s="137">
        <f t="shared" si="114"/>
        <v>9595.518714</v>
      </c>
    </row>
    <row r="45" ht="19.5" customHeight="1">
      <c r="A45" s="127" t="s">
        <v>99</v>
      </c>
      <c r="B45" s="129">
        <f>SUM(B38:B44)</f>
        <v>23</v>
      </c>
      <c r="C45" s="129"/>
      <c r="D45" s="155"/>
      <c r="E45" s="151">
        <f t="shared" ref="E45:K45" si="120">SUM(E38:E44)</f>
        <v>31050</v>
      </c>
      <c r="F45" s="153">
        <f t="shared" si="120"/>
        <v>93125</v>
      </c>
      <c r="G45" s="153">
        <f t="shared" si="120"/>
        <v>1026.666667</v>
      </c>
      <c r="H45" s="156">
        <f t="shared" si="120"/>
        <v>6982.8</v>
      </c>
      <c r="I45" s="157">
        <f t="shared" si="120"/>
        <v>101134.4667</v>
      </c>
      <c r="J45" s="153">
        <f t="shared" si="120"/>
        <v>10373</v>
      </c>
      <c r="K45" s="153">
        <f t="shared" si="120"/>
        <v>1610</v>
      </c>
      <c r="L45" s="153"/>
      <c r="M45" s="158">
        <f>SUM(M38:M44)</f>
        <v>128.7</v>
      </c>
      <c r="N45" s="159">
        <f t="shared" si="94"/>
        <v>12111.7</v>
      </c>
      <c r="O45" s="153">
        <f t="shared" si="95"/>
        <v>1011.344667</v>
      </c>
      <c r="P45" s="153">
        <f t="shared" si="96"/>
        <v>8090.757333</v>
      </c>
      <c r="Q45" s="153">
        <f t="shared" si="97"/>
        <v>28115.38173</v>
      </c>
      <c r="R45" s="160">
        <f t="shared" si="98"/>
        <v>37217.48373</v>
      </c>
      <c r="S45" s="153">
        <f t="shared" si="99"/>
        <v>8427.872222</v>
      </c>
      <c r="T45" s="153">
        <f t="shared" si="100"/>
        <v>2809.009812</v>
      </c>
      <c r="U45" s="153">
        <f t="shared" si="101"/>
        <v>898.9505627</v>
      </c>
      <c r="V45" s="153">
        <f t="shared" si="102"/>
        <v>112.3688203</v>
      </c>
      <c r="W45" s="153">
        <f t="shared" ref="W45:X45" si="121">S45/12</f>
        <v>702.3226852</v>
      </c>
      <c r="X45" s="153">
        <f t="shared" si="121"/>
        <v>234.084151</v>
      </c>
      <c r="Y45" s="153">
        <f t="shared" si="104"/>
        <v>8427.872222</v>
      </c>
      <c r="Z45" s="153">
        <f t="shared" si="105"/>
        <v>674.2297778</v>
      </c>
      <c r="AA45" s="153">
        <f t="shared" si="106"/>
        <v>84.27872222</v>
      </c>
      <c r="AB45" s="153">
        <f t="shared" si="107"/>
        <v>8427.872222</v>
      </c>
      <c r="AC45" s="153">
        <f t="shared" si="108"/>
        <v>702.3226852</v>
      </c>
      <c r="AD45" s="153">
        <f t="shared" si="109"/>
        <v>730.4155926</v>
      </c>
      <c r="AE45" s="153">
        <f>SUM(AE38:AE44)</f>
        <v>147.3906111</v>
      </c>
      <c r="AF45" s="153">
        <f t="shared" si="111"/>
        <v>3865.57507</v>
      </c>
      <c r="AG45" s="153">
        <f t="shared" si="112"/>
        <v>5466.801683</v>
      </c>
      <c r="AH45" s="152">
        <f t="shared" ref="AH45:AI45" si="122">SUM(AH38:AH44)</f>
        <v>41711.36684</v>
      </c>
      <c r="AI45" s="153">
        <f t="shared" si="122"/>
        <v>192175.0172</v>
      </c>
    </row>
    <row r="46" ht="19.5" customHeight="1">
      <c r="A46" s="161" t="s">
        <v>38</v>
      </c>
      <c r="B46" s="162">
        <f>B45+B36</f>
        <v>64</v>
      </c>
      <c r="C46" s="162"/>
      <c r="D46" s="162"/>
      <c r="E46" s="163">
        <f t="shared" ref="E46:AI46" si="123">E45+E36</f>
        <v>81250</v>
      </c>
      <c r="F46" s="163">
        <f t="shared" si="123"/>
        <v>238500</v>
      </c>
      <c r="G46" s="163">
        <f t="shared" si="123"/>
        <v>5286.111111</v>
      </c>
      <c r="H46" s="163">
        <f t="shared" si="123"/>
        <v>19430.4</v>
      </c>
      <c r="I46" s="163">
        <f t="shared" si="123"/>
        <v>263216.5111</v>
      </c>
      <c r="J46" s="163">
        <f t="shared" si="123"/>
        <v>28864</v>
      </c>
      <c r="K46" s="163">
        <f t="shared" si="123"/>
        <v>4480</v>
      </c>
      <c r="L46" s="163">
        <f t="shared" si="123"/>
        <v>0</v>
      </c>
      <c r="M46" s="163">
        <f t="shared" si="123"/>
        <v>785.4</v>
      </c>
      <c r="N46" s="163">
        <f t="shared" si="123"/>
        <v>34129.4</v>
      </c>
      <c r="O46" s="163">
        <f t="shared" si="123"/>
        <v>2632.165111</v>
      </c>
      <c r="P46" s="163">
        <f t="shared" si="123"/>
        <v>21057.32089</v>
      </c>
      <c r="Q46" s="163">
        <f t="shared" si="123"/>
        <v>73174.19009</v>
      </c>
      <c r="R46" s="163">
        <f t="shared" si="123"/>
        <v>96863.67609</v>
      </c>
      <c r="S46" s="163">
        <f t="shared" si="123"/>
        <v>21934.70926</v>
      </c>
      <c r="T46" s="163">
        <f t="shared" si="123"/>
        <v>7310.838596</v>
      </c>
      <c r="U46" s="163">
        <f t="shared" si="123"/>
        <v>2339.643828</v>
      </c>
      <c r="V46" s="163">
        <f t="shared" si="123"/>
        <v>292.4554786</v>
      </c>
      <c r="W46" s="163">
        <f t="shared" si="123"/>
        <v>1827.892438</v>
      </c>
      <c r="X46" s="163">
        <f t="shared" si="123"/>
        <v>609.2365497</v>
      </c>
      <c r="Y46" s="163">
        <f t="shared" si="123"/>
        <v>21934.70926</v>
      </c>
      <c r="Z46" s="163">
        <f t="shared" si="123"/>
        <v>1754.776741</v>
      </c>
      <c r="AA46" s="163">
        <f t="shared" si="123"/>
        <v>219.3470926</v>
      </c>
      <c r="AB46" s="163">
        <f t="shared" si="123"/>
        <v>21934.70926</v>
      </c>
      <c r="AC46" s="163">
        <f t="shared" si="123"/>
        <v>1827.892438</v>
      </c>
      <c r="AD46" s="163">
        <f t="shared" si="123"/>
        <v>1901.008136</v>
      </c>
      <c r="AE46" s="163">
        <f t="shared" si="123"/>
        <v>395.7149074</v>
      </c>
      <c r="AF46" s="163">
        <f t="shared" si="123"/>
        <v>10060.69658</v>
      </c>
      <c r="AG46" s="163">
        <f t="shared" si="123"/>
        <v>14228.11148</v>
      </c>
      <c r="AH46" s="163">
        <f t="shared" si="123"/>
        <v>105604.3638</v>
      </c>
      <c r="AI46" s="163">
        <f t="shared" si="123"/>
        <v>502781.3292</v>
      </c>
    </row>
    <row r="47" ht="12.75" customHeight="1">
      <c r="A47" s="2"/>
      <c r="B47" s="70"/>
      <c r="C47" s="70"/>
      <c r="D47" s="70"/>
      <c r="E47" s="2"/>
      <c r="F47" s="2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2.75" customHeight="1">
      <c r="A48" s="2"/>
      <c r="B48" s="70"/>
      <c r="C48" s="70"/>
      <c r="D48" s="70"/>
      <c r="E48" s="2"/>
      <c r="F48" s="2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2.75" customHeight="1">
      <c r="A49" s="2"/>
      <c r="B49" s="70"/>
      <c r="C49" s="70"/>
      <c r="D49" s="70"/>
      <c r="E49" s="2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2.75" customHeight="1">
      <c r="A50" s="2"/>
      <c r="B50" s="70"/>
      <c r="C50" s="70"/>
      <c r="D50" s="70"/>
      <c r="E50" s="2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2.75" customHeight="1">
      <c r="A51" s="2"/>
      <c r="B51" s="70"/>
      <c r="C51" s="70"/>
      <c r="D51" s="70"/>
      <c r="E51" s="2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2.75" customHeight="1">
      <c r="A52" s="2"/>
      <c r="B52" s="70"/>
      <c r="C52" s="70"/>
      <c r="D52" s="70"/>
      <c r="E52" s="2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2.75" customHeight="1">
      <c r="A53" s="2"/>
      <c r="B53" s="70"/>
      <c r="C53" s="70"/>
      <c r="D53" s="70"/>
      <c r="E53" s="2"/>
      <c r="F53" s="2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2.75" customHeight="1">
      <c r="A54" s="2"/>
      <c r="B54" s="70"/>
      <c r="C54" s="70"/>
      <c r="D54" s="70"/>
      <c r="E54" s="2"/>
      <c r="F54" s="2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2.75" customHeight="1">
      <c r="A55" s="2"/>
      <c r="B55" s="70"/>
      <c r="C55" s="70"/>
      <c r="D55" s="70"/>
      <c r="E55" s="2"/>
      <c r="F55" s="2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2.75" customHeight="1">
      <c r="A56" s="2"/>
      <c r="B56" s="70"/>
      <c r="C56" s="70"/>
      <c r="D56" s="70"/>
      <c r="E56" s="2"/>
      <c r="F56" s="2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2.75" customHeight="1">
      <c r="A57" s="2"/>
      <c r="B57" s="70"/>
      <c r="C57" s="70"/>
      <c r="D57" s="70"/>
      <c r="E57" s="2"/>
      <c r="F57" s="2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2.75" customHeight="1">
      <c r="A58" s="2"/>
      <c r="B58" s="70"/>
      <c r="C58" s="70"/>
      <c r="D58" s="70"/>
      <c r="E58" s="2"/>
      <c r="F58" s="2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2.75" customHeight="1">
      <c r="A59" s="2"/>
      <c r="B59" s="70"/>
      <c r="C59" s="70"/>
      <c r="D59" s="70"/>
      <c r="E59" s="2"/>
      <c r="F59" s="2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2.75" customHeight="1">
      <c r="A60" s="2"/>
      <c r="B60" s="70"/>
      <c r="C60" s="70"/>
      <c r="D60" s="70"/>
      <c r="E60" s="2"/>
      <c r="F60" s="2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2.75" customHeight="1">
      <c r="A61" s="2"/>
      <c r="B61" s="70"/>
      <c r="C61" s="70"/>
      <c r="D61" s="70"/>
      <c r="E61" s="2"/>
      <c r="F61" s="2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2.75" customHeight="1">
      <c r="A62" s="2"/>
      <c r="B62" s="70"/>
      <c r="C62" s="70"/>
      <c r="D62" s="70"/>
      <c r="E62" s="2"/>
      <c r="F62" s="2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2.75" customHeight="1">
      <c r="A63" s="2"/>
      <c r="B63" s="70"/>
      <c r="C63" s="70"/>
      <c r="D63" s="70"/>
      <c r="E63" s="2"/>
      <c r="F63" s="2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2.75" customHeight="1">
      <c r="A64" s="2"/>
      <c r="B64" s="70"/>
      <c r="C64" s="70"/>
      <c r="D64" s="70"/>
      <c r="E64" s="2"/>
      <c r="F64" s="2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2.75" customHeight="1">
      <c r="A65" s="2"/>
      <c r="B65" s="70"/>
      <c r="C65" s="70"/>
      <c r="D65" s="70"/>
      <c r="E65" s="2"/>
      <c r="F65" s="2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2.75" customHeight="1">
      <c r="A66" s="2"/>
      <c r="B66" s="70"/>
      <c r="C66" s="70"/>
      <c r="D66" s="70"/>
      <c r="E66" s="2"/>
      <c r="F66" s="2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2.75" customHeight="1">
      <c r="A67" s="2"/>
      <c r="B67" s="70"/>
      <c r="C67" s="70"/>
      <c r="D67" s="70"/>
      <c r="E67" s="2"/>
      <c r="F67" s="2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2.75" customHeight="1">
      <c r="A68" s="2"/>
      <c r="B68" s="70"/>
      <c r="C68" s="70"/>
      <c r="D68" s="70"/>
      <c r="E68" s="2"/>
      <c r="F68" s="2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2.75" customHeight="1">
      <c r="A69" s="2"/>
      <c r="B69" s="70"/>
      <c r="C69" s="70"/>
      <c r="D69" s="70"/>
      <c r="E69" s="2"/>
      <c r="F69" s="2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2.75" customHeight="1">
      <c r="A70" s="2"/>
      <c r="B70" s="70"/>
      <c r="C70" s="70"/>
      <c r="D70" s="70"/>
      <c r="E70" s="2"/>
      <c r="F70" s="2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2.75" customHeight="1">
      <c r="A71" s="2"/>
      <c r="B71" s="70"/>
      <c r="C71" s="70"/>
      <c r="D71" s="70"/>
      <c r="E71" s="2"/>
      <c r="F71" s="2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2.75" customHeight="1">
      <c r="A72" s="2"/>
      <c r="B72" s="70"/>
      <c r="C72" s="70"/>
      <c r="D72" s="70"/>
      <c r="E72" s="2"/>
      <c r="F72" s="2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2.75" customHeight="1">
      <c r="A73" s="2"/>
      <c r="B73" s="70"/>
      <c r="C73" s="70"/>
      <c r="D73" s="70"/>
      <c r="E73" s="2"/>
      <c r="F73" s="2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2.75" customHeight="1">
      <c r="A74" s="2"/>
      <c r="B74" s="70"/>
      <c r="C74" s="70"/>
      <c r="D74" s="70"/>
      <c r="E74" s="2"/>
      <c r="F74" s="2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2.75" customHeight="1">
      <c r="A75" s="2"/>
      <c r="B75" s="70"/>
      <c r="C75" s="70"/>
      <c r="D75" s="70"/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2.75" customHeight="1">
      <c r="A76" s="2"/>
      <c r="B76" s="70"/>
      <c r="C76" s="70"/>
      <c r="D76" s="70"/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2.75" customHeight="1">
      <c r="A77" s="2"/>
      <c r="B77" s="70"/>
      <c r="C77" s="70"/>
      <c r="D77" s="70"/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2.75" customHeight="1">
      <c r="A78" s="2"/>
      <c r="B78" s="70"/>
      <c r="C78" s="70"/>
      <c r="D78" s="70"/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2.75" customHeight="1">
      <c r="A79" s="2"/>
      <c r="B79" s="70"/>
      <c r="C79" s="70"/>
      <c r="D79" s="70"/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2.75" customHeight="1">
      <c r="A80" s="2"/>
      <c r="B80" s="70"/>
      <c r="C80" s="70"/>
      <c r="D80" s="70"/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2.75" customHeight="1">
      <c r="A81" s="2"/>
      <c r="B81" s="70"/>
      <c r="C81" s="70"/>
      <c r="D81" s="70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2.75" customHeight="1">
      <c r="A82" s="2"/>
      <c r="B82" s="70"/>
      <c r="C82" s="70"/>
      <c r="D82" s="70"/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2.75" customHeight="1">
      <c r="A83" s="2"/>
      <c r="B83" s="70"/>
      <c r="C83" s="70"/>
      <c r="D83" s="70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2.75" customHeight="1">
      <c r="A84" s="2"/>
      <c r="B84" s="70"/>
      <c r="C84" s="70"/>
      <c r="D84" s="70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2.75" customHeight="1">
      <c r="A85" s="2"/>
      <c r="B85" s="70"/>
      <c r="C85" s="70"/>
      <c r="D85" s="70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2.75" customHeight="1">
      <c r="A86" s="2"/>
      <c r="B86" s="70"/>
      <c r="C86" s="70"/>
      <c r="D86" s="70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2.75" customHeight="1">
      <c r="A87" s="2"/>
      <c r="B87" s="70"/>
      <c r="C87" s="70"/>
      <c r="D87" s="70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2.75" customHeight="1">
      <c r="A88" s="2"/>
      <c r="B88" s="70"/>
      <c r="C88" s="70"/>
      <c r="D88" s="70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2.75" customHeight="1">
      <c r="A89" s="2"/>
      <c r="B89" s="70"/>
      <c r="C89" s="70"/>
      <c r="D89" s="70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2.75" customHeight="1">
      <c r="A90" s="2"/>
      <c r="B90" s="70"/>
      <c r="C90" s="70"/>
      <c r="D90" s="70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2.75" customHeight="1">
      <c r="A91" s="2"/>
      <c r="B91" s="70"/>
      <c r="C91" s="70"/>
      <c r="D91" s="70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2.75" customHeight="1">
      <c r="A92" s="2"/>
      <c r="B92" s="70"/>
      <c r="C92" s="70"/>
      <c r="D92" s="70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2.75" customHeight="1">
      <c r="A93" s="2"/>
      <c r="B93" s="70"/>
      <c r="C93" s="70"/>
      <c r="D93" s="70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2.75" customHeight="1">
      <c r="A94" s="2"/>
      <c r="B94" s="70"/>
      <c r="C94" s="70"/>
      <c r="D94" s="70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2.75" customHeight="1">
      <c r="A95" s="2"/>
      <c r="B95" s="70"/>
      <c r="C95" s="70"/>
      <c r="D95" s="70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2.75" customHeight="1">
      <c r="A96" s="2"/>
      <c r="B96" s="70"/>
      <c r="C96" s="70"/>
      <c r="D96" s="70"/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2.75" customHeight="1">
      <c r="A97" s="2"/>
      <c r="B97" s="70"/>
      <c r="C97" s="70"/>
      <c r="D97" s="70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2.75" customHeight="1">
      <c r="A98" s="2"/>
      <c r="B98" s="70"/>
      <c r="C98" s="70"/>
      <c r="D98" s="70"/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2.75" customHeight="1">
      <c r="A99" s="2"/>
      <c r="B99" s="70"/>
      <c r="C99" s="70"/>
      <c r="D99" s="70"/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2.75" customHeight="1">
      <c r="A100" s="2"/>
      <c r="B100" s="70"/>
      <c r="C100" s="70"/>
      <c r="D100" s="70"/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2.75" customHeight="1">
      <c r="A101" s="2"/>
      <c r="B101" s="70"/>
      <c r="C101" s="70"/>
      <c r="D101" s="70"/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2.75" customHeight="1">
      <c r="A102" s="2"/>
      <c r="B102" s="70"/>
      <c r="C102" s="70"/>
      <c r="D102" s="70"/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2.75" customHeight="1">
      <c r="A103" s="2"/>
      <c r="B103" s="70"/>
      <c r="C103" s="70"/>
      <c r="D103" s="70"/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2.75" customHeight="1">
      <c r="A104" s="2"/>
      <c r="B104" s="70"/>
      <c r="C104" s="70"/>
      <c r="D104" s="70"/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2.75" customHeight="1">
      <c r="A105" s="2"/>
      <c r="B105" s="70"/>
      <c r="C105" s="70"/>
      <c r="D105" s="70"/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2.75" customHeight="1">
      <c r="A106" s="2"/>
      <c r="B106" s="70"/>
      <c r="C106" s="70"/>
      <c r="D106" s="70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2.75" customHeight="1">
      <c r="A107" s="2"/>
      <c r="B107" s="70"/>
      <c r="C107" s="70"/>
      <c r="D107" s="70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2.75" customHeight="1">
      <c r="A108" s="2"/>
      <c r="B108" s="70"/>
      <c r="C108" s="70"/>
      <c r="D108" s="70"/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2.75" customHeight="1">
      <c r="A109" s="2"/>
      <c r="B109" s="70"/>
      <c r="C109" s="70"/>
      <c r="D109" s="70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2.75" customHeight="1">
      <c r="A110" s="2"/>
      <c r="B110" s="70"/>
      <c r="C110" s="70"/>
      <c r="D110" s="70"/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2.75" customHeight="1">
      <c r="A111" s="2"/>
      <c r="B111" s="70"/>
      <c r="C111" s="70"/>
      <c r="D111" s="70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2.75" customHeight="1">
      <c r="A112" s="2"/>
      <c r="B112" s="70"/>
      <c r="C112" s="70"/>
      <c r="D112" s="70"/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2.75" customHeight="1">
      <c r="A113" s="2"/>
      <c r="B113" s="70"/>
      <c r="C113" s="70"/>
      <c r="D113" s="70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2.75" customHeight="1">
      <c r="A114" s="2"/>
      <c r="B114" s="70"/>
      <c r="C114" s="70"/>
      <c r="D114" s="70"/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2.75" customHeight="1">
      <c r="A115" s="2"/>
      <c r="B115" s="70"/>
      <c r="C115" s="70"/>
      <c r="D115" s="70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2.75" customHeight="1">
      <c r="A116" s="2"/>
      <c r="B116" s="70"/>
      <c r="C116" s="70"/>
      <c r="D116" s="70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2.75" customHeight="1">
      <c r="A117" s="2"/>
      <c r="B117" s="70"/>
      <c r="C117" s="70"/>
      <c r="D117" s="70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2.75" customHeight="1">
      <c r="A118" s="2"/>
      <c r="B118" s="70"/>
      <c r="C118" s="70"/>
      <c r="D118" s="70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2.75" customHeight="1">
      <c r="A119" s="2"/>
      <c r="B119" s="70"/>
      <c r="C119" s="70"/>
      <c r="D119" s="70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2.75" customHeight="1">
      <c r="A120" s="2"/>
      <c r="B120" s="70"/>
      <c r="C120" s="70"/>
      <c r="D120" s="70"/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2.75" customHeight="1">
      <c r="A121" s="2"/>
      <c r="B121" s="70"/>
      <c r="C121" s="70"/>
      <c r="D121" s="70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2.75" customHeight="1">
      <c r="A122" s="2"/>
      <c r="B122" s="70"/>
      <c r="C122" s="70"/>
      <c r="D122" s="70"/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2.75" customHeight="1">
      <c r="A123" s="2"/>
      <c r="B123" s="70"/>
      <c r="C123" s="70"/>
      <c r="D123" s="70"/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2.75" customHeight="1">
      <c r="A124" s="2"/>
      <c r="B124" s="70"/>
      <c r="C124" s="70"/>
      <c r="D124" s="70"/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2.75" customHeight="1">
      <c r="A125" s="2"/>
      <c r="B125" s="70"/>
      <c r="C125" s="70"/>
      <c r="D125" s="70"/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2.75" customHeight="1">
      <c r="A126" s="2"/>
      <c r="B126" s="70"/>
      <c r="C126" s="70"/>
      <c r="D126" s="70"/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2.75" customHeight="1">
      <c r="A127" s="2"/>
      <c r="B127" s="70"/>
      <c r="C127" s="70"/>
      <c r="D127" s="70"/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2.75" customHeight="1">
      <c r="A128" s="2"/>
      <c r="B128" s="70"/>
      <c r="C128" s="70"/>
      <c r="D128" s="70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2.75" customHeight="1">
      <c r="A129" s="2"/>
      <c r="B129" s="70"/>
      <c r="C129" s="70"/>
      <c r="D129" s="70"/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2.75" customHeight="1">
      <c r="A130" s="2"/>
      <c r="B130" s="70"/>
      <c r="C130" s="70"/>
      <c r="D130" s="70"/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2.75" customHeight="1">
      <c r="A131" s="2"/>
      <c r="B131" s="70"/>
      <c r="C131" s="70"/>
      <c r="D131" s="70"/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2.75" customHeight="1">
      <c r="A132" s="2"/>
      <c r="B132" s="70"/>
      <c r="C132" s="70"/>
      <c r="D132" s="70"/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2.75" customHeight="1">
      <c r="A133" s="2"/>
      <c r="B133" s="70"/>
      <c r="C133" s="70"/>
      <c r="D133" s="70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2.75" customHeight="1">
      <c r="A134" s="2"/>
      <c r="B134" s="70"/>
      <c r="C134" s="70"/>
      <c r="D134" s="70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2.75" customHeight="1">
      <c r="A135" s="2"/>
      <c r="B135" s="70"/>
      <c r="C135" s="70"/>
      <c r="D135" s="70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2.75" customHeight="1">
      <c r="A136" s="2"/>
      <c r="B136" s="70"/>
      <c r="C136" s="70"/>
      <c r="D136" s="70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2.75" customHeight="1">
      <c r="A137" s="2"/>
      <c r="B137" s="70"/>
      <c r="C137" s="70"/>
      <c r="D137" s="70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2.75" customHeight="1">
      <c r="A138" s="2"/>
      <c r="B138" s="70"/>
      <c r="C138" s="70"/>
      <c r="D138" s="70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2.75" customHeight="1">
      <c r="A139" s="2"/>
      <c r="B139" s="70"/>
      <c r="C139" s="70"/>
      <c r="D139" s="70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2.75" customHeight="1">
      <c r="A140" s="2"/>
      <c r="B140" s="70"/>
      <c r="C140" s="70"/>
      <c r="D140" s="70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2.75" customHeight="1">
      <c r="A141" s="2"/>
      <c r="B141" s="70"/>
      <c r="C141" s="70"/>
      <c r="D141" s="70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2.75" customHeight="1">
      <c r="A142" s="2"/>
      <c r="B142" s="70"/>
      <c r="C142" s="70"/>
      <c r="D142" s="70"/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2.75" customHeight="1">
      <c r="A143" s="2"/>
      <c r="B143" s="70"/>
      <c r="C143" s="70"/>
      <c r="D143" s="70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2.75" customHeight="1">
      <c r="A144" s="2"/>
      <c r="B144" s="70"/>
      <c r="C144" s="70"/>
      <c r="D144" s="70"/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2.75" customHeight="1">
      <c r="A145" s="2"/>
      <c r="B145" s="70"/>
      <c r="C145" s="70"/>
      <c r="D145" s="70"/>
      <c r="E145" s="2"/>
      <c r="F145" s="2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2.75" customHeight="1">
      <c r="A146" s="2"/>
      <c r="B146" s="70"/>
      <c r="C146" s="70"/>
      <c r="D146" s="70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2.75" customHeight="1">
      <c r="A147" s="2"/>
      <c r="B147" s="70"/>
      <c r="C147" s="70"/>
      <c r="D147" s="70"/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2.75" customHeight="1">
      <c r="A148" s="2"/>
      <c r="B148" s="70"/>
      <c r="C148" s="70"/>
      <c r="D148" s="70"/>
      <c r="E148" s="2"/>
      <c r="F148" s="2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2.75" customHeight="1">
      <c r="A149" s="2"/>
      <c r="B149" s="70"/>
      <c r="C149" s="70"/>
      <c r="D149" s="70"/>
      <c r="E149" s="2"/>
      <c r="F149" s="2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2.75" customHeight="1">
      <c r="A150" s="2"/>
      <c r="B150" s="70"/>
      <c r="C150" s="70"/>
      <c r="D150" s="70"/>
      <c r="E150" s="2"/>
      <c r="F150" s="2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2.75" customHeight="1">
      <c r="A151" s="2"/>
      <c r="B151" s="70"/>
      <c r="C151" s="70"/>
      <c r="D151" s="70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2.75" customHeight="1">
      <c r="A152" s="2"/>
      <c r="B152" s="70"/>
      <c r="C152" s="70"/>
      <c r="D152" s="70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2.75" customHeight="1">
      <c r="A153" s="2"/>
      <c r="B153" s="70"/>
      <c r="C153" s="70"/>
      <c r="D153" s="70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2.75" customHeight="1">
      <c r="A154" s="2"/>
      <c r="B154" s="70"/>
      <c r="C154" s="70"/>
      <c r="D154" s="70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2.75" customHeight="1">
      <c r="A155" s="2"/>
      <c r="B155" s="70"/>
      <c r="C155" s="70"/>
      <c r="D155" s="70"/>
      <c r="E155" s="2"/>
      <c r="F155" s="2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2.75" customHeight="1">
      <c r="A156" s="2"/>
      <c r="B156" s="70"/>
      <c r="C156" s="70"/>
      <c r="D156" s="70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2.75" customHeight="1">
      <c r="A157" s="2"/>
      <c r="B157" s="70"/>
      <c r="C157" s="70"/>
      <c r="D157" s="70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2.75" customHeight="1">
      <c r="A158" s="2"/>
      <c r="B158" s="70"/>
      <c r="C158" s="70"/>
      <c r="D158" s="70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2.75" customHeight="1">
      <c r="A159" s="2"/>
      <c r="B159" s="70"/>
      <c r="C159" s="70"/>
      <c r="D159" s="70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2.75" customHeight="1">
      <c r="A160" s="2"/>
      <c r="B160" s="70"/>
      <c r="C160" s="70"/>
      <c r="D160" s="70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2.75" customHeight="1">
      <c r="A161" s="2"/>
      <c r="B161" s="70"/>
      <c r="C161" s="70"/>
      <c r="D161" s="70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2.75" customHeight="1">
      <c r="A162" s="2"/>
      <c r="B162" s="70"/>
      <c r="C162" s="70"/>
      <c r="D162" s="70"/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2.75" customHeight="1">
      <c r="A163" s="2"/>
      <c r="B163" s="70"/>
      <c r="C163" s="70"/>
      <c r="D163" s="70"/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2.75" customHeight="1">
      <c r="A164" s="2"/>
      <c r="B164" s="70"/>
      <c r="C164" s="70"/>
      <c r="D164" s="70"/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2.75" customHeight="1">
      <c r="A165" s="2"/>
      <c r="B165" s="70"/>
      <c r="C165" s="70"/>
      <c r="D165" s="70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2.75" customHeight="1">
      <c r="A166" s="2"/>
      <c r="B166" s="70"/>
      <c r="C166" s="70"/>
      <c r="D166" s="70"/>
      <c r="E166" s="2"/>
      <c r="F166" s="2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2.75" customHeight="1">
      <c r="A167" s="2"/>
      <c r="B167" s="70"/>
      <c r="C167" s="70"/>
      <c r="D167" s="70"/>
      <c r="E167" s="2"/>
      <c r="F167" s="2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2.75" customHeight="1">
      <c r="A168" s="2"/>
      <c r="B168" s="70"/>
      <c r="C168" s="70"/>
      <c r="D168" s="70"/>
      <c r="E168" s="2"/>
      <c r="F168" s="2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2.75" customHeight="1">
      <c r="A169" s="2"/>
      <c r="B169" s="70"/>
      <c r="C169" s="70"/>
      <c r="D169" s="70"/>
      <c r="E169" s="2"/>
      <c r="F169" s="2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2.75" customHeight="1">
      <c r="A170" s="2"/>
      <c r="B170" s="70"/>
      <c r="C170" s="70"/>
      <c r="D170" s="70"/>
      <c r="E170" s="2"/>
      <c r="F170" s="2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2.75" customHeight="1">
      <c r="A171" s="2"/>
      <c r="B171" s="70"/>
      <c r="C171" s="70"/>
      <c r="D171" s="70"/>
      <c r="E171" s="2"/>
      <c r="F171" s="2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2.75" customHeight="1">
      <c r="A172" s="2"/>
      <c r="B172" s="70"/>
      <c r="C172" s="70"/>
      <c r="D172" s="70"/>
      <c r="E172" s="2"/>
      <c r="F172" s="2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2.75" customHeight="1">
      <c r="A173" s="2"/>
      <c r="B173" s="70"/>
      <c r="C173" s="70"/>
      <c r="D173" s="70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2.75" customHeight="1">
      <c r="A174" s="2"/>
      <c r="B174" s="70"/>
      <c r="C174" s="70"/>
      <c r="D174" s="70"/>
      <c r="E174" s="2"/>
      <c r="F174" s="2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2.75" customHeight="1">
      <c r="A175" s="2"/>
      <c r="B175" s="70"/>
      <c r="C175" s="70"/>
      <c r="D175" s="70"/>
      <c r="E175" s="2"/>
      <c r="F175" s="2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2.75" customHeight="1">
      <c r="A176" s="2"/>
      <c r="B176" s="70"/>
      <c r="C176" s="70"/>
      <c r="D176" s="70"/>
      <c r="E176" s="2"/>
      <c r="F176" s="2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2.75" customHeight="1">
      <c r="A177" s="2"/>
      <c r="B177" s="70"/>
      <c r="C177" s="70"/>
      <c r="D177" s="70"/>
      <c r="E177" s="2"/>
      <c r="F177" s="2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2.75" customHeight="1">
      <c r="A178" s="2"/>
      <c r="B178" s="70"/>
      <c r="C178" s="70"/>
      <c r="D178" s="70"/>
      <c r="E178" s="2"/>
      <c r="F178" s="2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2.75" customHeight="1">
      <c r="A179" s="2"/>
      <c r="B179" s="70"/>
      <c r="C179" s="70"/>
      <c r="D179" s="70"/>
      <c r="E179" s="2"/>
      <c r="F179" s="2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2.75" customHeight="1">
      <c r="A180" s="2"/>
      <c r="B180" s="70"/>
      <c r="C180" s="70"/>
      <c r="D180" s="70"/>
      <c r="E180" s="2"/>
      <c r="F180" s="2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2.75" customHeight="1">
      <c r="A181" s="2"/>
      <c r="B181" s="70"/>
      <c r="C181" s="70"/>
      <c r="D181" s="70"/>
      <c r="E181" s="2"/>
      <c r="F181" s="2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2.75" customHeight="1">
      <c r="A182" s="2"/>
      <c r="B182" s="70"/>
      <c r="C182" s="70"/>
      <c r="D182" s="70"/>
      <c r="E182" s="2"/>
      <c r="F182" s="2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2.75" customHeight="1">
      <c r="A183" s="2"/>
      <c r="B183" s="70"/>
      <c r="C183" s="70"/>
      <c r="D183" s="70"/>
      <c r="E183" s="2"/>
      <c r="F183" s="2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2.75" customHeight="1">
      <c r="A184" s="2"/>
      <c r="B184" s="70"/>
      <c r="C184" s="70"/>
      <c r="D184" s="70"/>
      <c r="E184" s="2"/>
      <c r="F184" s="2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2.75" customHeight="1">
      <c r="A185" s="2"/>
      <c r="B185" s="70"/>
      <c r="C185" s="70"/>
      <c r="D185" s="70"/>
      <c r="E185" s="2"/>
      <c r="F185" s="2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2.75" customHeight="1">
      <c r="A186" s="2"/>
      <c r="B186" s="70"/>
      <c r="C186" s="70"/>
      <c r="D186" s="70"/>
      <c r="E186" s="2"/>
      <c r="F186" s="2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2.75" customHeight="1">
      <c r="A187" s="2"/>
      <c r="B187" s="70"/>
      <c r="C187" s="70"/>
      <c r="D187" s="70"/>
      <c r="E187" s="2"/>
      <c r="F187" s="2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2.75" customHeight="1">
      <c r="A188" s="2"/>
      <c r="B188" s="70"/>
      <c r="C188" s="70"/>
      <c r="D188" s="70"/>
      <c r="E188" s="2"/>
      <c r="F188" s="2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2.75" customHeight="1">
      <c r="A189" s="2"/>
      <c r="B189" s="70"/>
      <c r="C189" s="70"/>
      <c r="D189" s="70"/>
      <c r="E189" s="2"/>
      <c r="F189" s="2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2.75" customHeight="1">
      <c r="A190" s="2"/>
      <c r="B190" s="70"/>
      <c r="C190" s="70"/>
      <c r="D190" s="70"/>
      <c r="E190" s="2"/>
      <c r="F190" s="2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2.75" customHeight="1">
      <c r="A191" s="2"/>
      <c r="B191" s="70"/>
      <c r="C191" s="70"/>
      <c r="D191" s="70"/>
      <c r="E191" s="2"/>
      <c r="F191" s="2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2.75" customHeight="1">
      <c r="A192" s="2"/>
      <c r="B192" s="70"/>
      <c r="C192" s="70"/>
      <c r="D192" s="70"/>
      <c r="E192" s="2"/>
      <c r="F192" s="2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2.75" customHeight="1">
      <c r="A193" s="2"/>
      <c r="B193" s="70"/>
      <c r="C193" s="70"/>
      <c r="D193" s="70"/>
      <c r="E193" s="2"/>
      <c r="F193" s="2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2.75" customHeight="1">
      <c r="A194" s="2"/>
      <c r="B194" s="70"/>
      <c r="C194" s="70"/>
      <c r="D194" s="70"/>
      <c r="E194" s="2"/>
      <c r="F194" s="2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2.75" customHeight="1">
      <c r="A195" s="2"/>
      <c r="B195" s="70"/>
      <c r="C195" s="70"/>
      <c r="D195" s="70"/>
      <c r="E195" s="2"/>
      <c r="F195" s="2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2.75" customHeight="1">
      <c r="A196" s="2"/>
      <c r="B196" s="70"/>
      <c r="C196" s="70"/>
      <c r="D196" s="70"/>
      <c r="E196" s="2"/>
      <c r="F196" s="2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2.75" customHeight="1">
      <c r="A197" s="2"/>
      <c r="B197" s="70"/>
      <c r="C197" s="70"/>
      <c r="D197" s="70"/>
      <c r="E197" s="2"/>
      <c r="F197" s="2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2.75" customHeight="1">
      <c r="A198" s="2"/>
      <c r="B198" s="70"/>
      <c r="C198" s="70"/>
      <c r="D198" s="70"/>
      <c r="E198" s="2"/>
      <c r="F198" s="2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2.75" customHeight="1">
      <c r="A199" s="2"/>
      <c r="B199" s="70"/>
      <c r="C199" s="70"/>
      <c r="D199" s="70"/>
      <c r="E199" s="2"/>
      <c r="F199" s="2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2.75" customHeight="1">
      <c r="A200" s="2"/>
      <c r="B200" s="70"/>
      <c r="C200" s="70"/>
      <c r="D200" s="70"/>
      <c r="E200" s="2"/>
      <c r="F200" s="2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2.75" customHeight="1">
      <c r="A201" s="2"/>
      <c r="B201" s="70"/>
      <c r="C201" s="70"/>
      <c r="D201" s="70"/>
      <c r="E201" s="2"/>
      <c r="F201" s="2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2.75" customHeight="1">
      <c r="A202" s="2"/>
      <c r="B202" s="70"/>
      <c r="C202" s="70"/>
      <c r="D202" s="70"/>
      <c r="E202" s="2"/>
      <c r="F202" s="2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2.75" customHeight="1">
      <c r="A203" s="2"/>
      <c r="B203" s="70"/>
      <c r="C203" s="70"/>
      <c r="D203" s="70"/>
      <c r="E203" s="2"/>
      <c r="F203" s="2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2.75" customHeight="1">
      <c r="A204" s="2"/>
      <c r="B204" s="70"/>
      <c r="C204" s="70"/>
      <c r="D204" s="70"/>
      <c r="E204" s="2"/>
      <c r="F204" s="2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2.75" customHeight="1">
      <c r="A205" s="2"/>
      <c r="B205" s="70"/>
      <c r="C205" s="70"/>
      <c r="D205" s="70"/>
      <c r="E205" s="2"/>
      <c r="F205" s="2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2.75" customHeight="1">
      <c r="A206" s="2"/>
      <c r="B206" s="70"/>
      <c r="C206" s="70"/>
      <c r="D206" s="70"/>
      <c r="E206" s="2"/>
      <c r="F206" s="2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2.75" customHeight="1">
      <c r="A207" s="2"/>
      <c r="B207" s="70"/>
      <c r="C207" s="70"/>
      <c r="D207" s="70"/>
      <c r="E207" s="2"/>
      <c r="F207" s="2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2.75" customHeight="1">
      <c r="A208" s="2"/>
      <c r="B208" s="70"/>
      <c r="C208" s="70"/>
      <c r="D208" s="70"/>
      <c r="E208" s="2"/>
      <c r="F208" s="2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2.75" customHeight="1">
      <c r="A209" s="2"/>
      <c r="B209" s="70"/>
      <c r="C209" s="70"/>
      <c r="D209" s="70"/>
      <c r="E209" s="2"/>
      <c r="F209" s="2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2.75" customHeight="1">
      <c r="A210" s="2"/>
      <c r="B210" s="70"/>
      <c r="C210" s="70"/>
      <c r="D210" s="70"/>
      <c r="E210" s="2"/>
      <c r="F210" s="2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2.75" customHeight="1">
      <c r="A211" s="2"/>
      <c r="B211" s="70"/>
      <c r="C211" s="70"/>
      <c r="D211" s="70"/>
      <c r="E211" s="2"/>
      <c r="F211" s="2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2.75" customHeight="1">
      <c r="A212" s="2"/>
      <c r="B212" s="70"/>
      <c r="C212" s="70"/>
      <c r="D212" s="70"/>
      <c r="E212" s="2"/>
      <c r="F212" s="2"/>
      <c r="G212" s="3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2.75" customHeight="1">
      <c r="A213" s="2"/>
      <c r="B213" s="70"/>
      <c r="C213" s="70"/>
      <c r="D213" s="70"/>
      <c r="E213" s="2"/>
      <c r="F213" s="2"/>
      <c r="G213" s="3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2.75" customHeight="1">
      <c r="A214" s="2"/>
      <c r="B214" s="70"/>
      <c r="C214" s="70"/>
      <c r="D214" s="70"/>
      <c r="E214" s="2"/>
      <c r="F214" s="2"/>
      <c r="G214" s="3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2.75" customHeight="1">
      <c r="A215" s="2"/>
      <c r="B215" s="70"/>
      <c r="C215" s="70"/>
      <c r="D215" s="70"/>
      <c r="E215" s="2"/>
      <c r="F215" s="2"/>
      <c r="G215" s="3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2.75" customHeight="1">
      <c r="A216" s="2"/>
      <c r="B216" s="70"/>
      <c r="C216" s="70"/>
      <c r="D216" s="70"/>
      <c r="E216" s="2"/>
      <c r="F216" s="2"/>
      <c r="G216" s="3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2.75" customHeight="1">
      <c r="A217" s="2"/>
      <c r="B217" s="70"/>
      <c r="C217" s="70"/>
      <c r="D217" s="70"/>
      <c r="E217" s="2"/>
      <c r="F217" s="2"/>
      <c r="G217" s="3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2.75" customHeight="1">
      <c r="A218" s="2"/>
      <c r="B218" s="70"/>
      <c r="C218" s="70"/>
      <c r="D218" s="70"/>
      <c r="E218" s="2"/>
      <c r="F218" s="2"/>
      <c r="G218" s="3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2.75" customHeight="1">
      <c r="A219" s="2"/>
      <c r="B219" s="70"/>
      <c r="C219" s="70"/>
      <c r="D219" s="70"/>
      <c r="E219" s="2"/>
      <c r="F219" s="2"/>
      <c r="G219" s="3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2.75" customHeight="1">
      <c r="A220" s="2"/>
      <c r="B220" s="70"/>
      <c r="C220" s="70"/>
      <c r="D220" s="70"/>
      <c r="E220" s="2"/>
      <c r="F220" s="2"/>
      <c r="G220" s="3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2.75" customHeight="1">
      <c r="A221" s="2"/>
      <c r="B221" s="70"/>
      <c r="C221" s="70"/>
      <c r="D221" s="70"/>
      <c r="E221" s="2"/>
      <c r="F221" s="2"/>
      <c r="G221" s="3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2.75" customHeight="1">
      <c r="A222" s="2"/>
      <c r="B222" s="70"/>
      <c r="C222" s="70"/>
      <c r="D222" s="70"/>
      <c r="E222" s="2"/>
      <c r="F222" s="2"/>
      <c r="G222" s="3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2.75" customHeight="1">
      <c r="A223" s="2"/>
      <c r="B223" s="70"/>
      <c r="C223" s="70"/>
      <c r="D223" s="70"/>
      <c r="E223" s="2"/>
      <c r="F223" s="2"/>
      <c r="G223" s="3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2.75" customHeight="1">
      <c r="A224" s="2"/>
      <c r="B224" s="70"/>
      <c r="C224" s="70"/>
      <c r="D224" s="70"/>
      <c r="E224" s="2"/>
      <c r="F224" s="2"/>
      <c r="G224" s="3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2.75" customHeight="1">
      <c r="A225" s="2"/>
      <c r="B225" s="70"/>
      <c r="C225" s="70"/>
      <c r="D225" s="70"/>
      <c r="E225" s="2"/>
      <c r="F225" s="2"/>
      <c r="G225" s="3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2.75" customHeight="1">
      <c r="A226" s="2"/>
      <c r="B226" s="70"/>
      <c r="C226" s="70"/>
      <c r="D226" s="70"/>
      <c r="E226" s="2"/>
      <c r="F226" s="2"/>
      <c r="G226" s="3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2.75" customHeight="1">
      <c r="A227" s="2"/>
      <c r="B227" s="70"/>
      <c r="C227" s="70"/>
      <c r="D227" s="70"/>
      <c r="E227" s="2"/>
      <c r="F227" s="2"/>
      <c r="G227" s="3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2.75" customHeight="1">
      <c r="A228" s="2"/>
      <c r="B228" s="70"/>
      <c r="C228" s="70"/>
      <c r="D228" s="70"/>
      <c r="E228" s="2"/>
      <c r="F228" s="2"/>
      <c r="G228" s="3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2.75" customHeight="1">
      <c r="A229" s="2"/>
      <c r="B229" s="70"/>
      <c r="C229" s="70"/>
      <c r="D229" s="70"/>
      <c r="E229" s="2"/>
      <c r="F229" s="2"/>
      <c r="G229" s="3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2.75" customHeight="1">
      <c r="A230" s="2"/>
      <c r="B230" s="70"/>
      <c r="C230" s="70"/>
      <c r="D230" s="70"/>
      <c r="E230" s="2"/>
      <c r="F230" s="2"/>
      <c r="G230" s="3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2.75" customHeight="1">
      <c r="A231" s="2"/>
      <c r="B231" s="70"/>
      <c r="C231" s="70"/>
      <c r="D231" s="70"/>
      <c r="E231" s="2"/>
      <c r="F231" s="2"/>
      <c r="G231" s="3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2.75" customHeight="1">
      <c r="A232" s="2"/>
      <c r="B232" s="70"/>
      <c r="C232" s="70"/>
      <c r="D232" s="70"/>
      <c r="E232" s="2"/>
      <c r="F232" s="2"/>
      <c r="G232" s="3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2.75" customHeight="1">
      <c r="A233" s="2"/>
      <c r="B233" s="70"/>
      <c r="C233" s="70"/>
      <c r="D233" s="70"/>
      <c r="E233" s="2"/>
      <c r="F233" s="2"/>
      <c r="G233" s="3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2.75" customHeight="1">
      <c r="A234" s="2"/>
      <c r="B234" s="70"/>
      <c r="C234" s="70"/>
      <c r="D234" s="70"/>
      <c r="E234" s="2"/>
      <c r="F234" s="2"/>
      <c r="G234" s="3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2.75" customHeight="1">
      <c r="A235" s="2"/>
      <c r="B235" s="70"/>
      <c r="C235" s="70"/>
      <c r="D235" s="70"/>
      <c r="E235" s="2"/>
      <c r="F235" s="2"/>
      <c r="G235" s="3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2.75" customHeight="1">
      <c r="A236" s="2"/>
      <c r="B236" s="70"/>
      <c r="C236" s="70"/>
      <c r="D236" s="70"/>
      <c r="E236" s="2"/>
      <c r="F236" s="2"/>
      <c r="G236" s="3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2.75" customHeight="1">
      <c r="A237" s="2"/>
      <c r="B237" s="70"/>
      <c r="C237" s="70"/>
      <c r="D237" s="70"/>
      <c r="E237" s="2"/>
      <c r="F237" s="2"/>
      <c r="G237" s="3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2.75" customHeight="1">
      <c r="A238" s="2"/>
      <c r="B238" s="70"/>
      <c r="C238" s="70"/>
      <c r="D238" s="70"/>
      <c r="E238" s="2"/>
      <c r="F238" s="2"/>
      <c r="G238" s="3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2.75" customHeight="1">
      <c r="A239" s="2"/>
      <c r="B239" s="70"/>
      <c r="C239" s="70"/>
      <c r="D239" s="70"/>
      <c r="E239" s="2"/>
      <c r="F239" s="2"/>
      <c r="G239" s="3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2.75" customHeight="1">
      <c r="A240" s="2"/>
      <c r="B240" s="70"/>
      <c r="C240" s="70"/>
      <c r="D240" s="70"/>
      <c r="E240" s="2"/>
      <c r="F240" s="2"/>
      <c r="G240" s="3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2.75" customHeight="1">
      <c r="A241" s="2"/>
      <c r="B241" s="70"/>
      <c r="C241" s="70"/>
      <c r="D241" s="70"/>
      <c r="E241" s="2"/>
      <c r="F241" s="2"/>
      <c r="G241" s="3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2.75" customHeight="1">
      <c r="A242" s="2"/>
      <c r="B242" s="70"/>
      <c r="C242" s="70"/>
      <c r="D242" s="70"/>
      <c r="E242" s="2"/>
      <c r="F242" s="2"/>
      <c r="G242" s="3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2.75" customHeight="1">
      <c r="A243" s="2"/>
      <c r="B243" s="70"/>
      <c r="C243" s="70"/>
      <c r="D243" s="70"/>
      <c r="E243" s="2"/>
      <c r="F243" s="2"/>
      <c r="G243" s="3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2.75" customHeight="1">
      <c r="A244" s="2"/>
      <c r="B244" s="70"/>
      <c r="C244" s="70"/>
      <c r="D244" s="70"/>
      <c r="E244" s="2"/>
      <c r="F244" s="2"/>
      <c r="G244" s="3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2.75" customHeight="1">
      <c r="A245" s="2"/>
      <c r="B245" s="70"/>
      <c r="C245" s="70"/>
      <c r="D245" s="70"/>
      <c r="E245" s="2"/>
      <c r="F245" s="2"/>
      <c r="G245" s="3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2.75" customHeight="1">
      <c r="A246" s="2"/>
      <c r="B246" s="70"/>
      <c r="C246" s="70"/>
      <c r="D246" s="70"/>
      <c r="E246" s="2"/>
      <c r="F246" s="2"/>
      <c r="G246" s="3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2.75" customHeight="1">
      <c r="A247" s="2"/>
      <c r="B247" s="70"/>
      <c r="C247" s="70"/>
      <c r="D247" s="70"/>
      <c r="E247" s="2"/>
      <c r="F247" s="2"/>
      <c r="G247" s="3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2.75" customHeight="1">
      <c r="A248" s="2"/>
      <c r="B248" s="70"/>
      <c r="C248" s="70"/>
      <c r="D248" s="70"/>
      <c r="E248" s="2"/>
      <c r="F248" s="2"/>
      <c r="G248" s="3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2.75" customHeight="1">
      <c r="A249" s="2"/>
      <c r="B249" s="70"/>
      <c r="C249" s="70"/>
      <c r="D249" s="70"/>
      <c r="E249" s="2"/>
      <c r="F249" s="2"/>
      <c r="G249" s="3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2.75" customHeight="1">
      <c r="A250" s="2"/>
      <c r="B250" s="70"/>
      <c r="C250" s="70"/>
      <c r="D250" s="70"/>
      <c r="E250" s="2"/>
      <c r="F250" s="2"/>
      <c r="G250" s="3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2.75" customHeight="1">
      <c r="A251" s="2"/>
      <c r="B251" s="70"/>
      <c r="C251" s="70"/>
      <c r="D251" s="70"/>
      <c r="E251" s="2"/>
      <c r="F251" s="2"/>
      <c r="G251" s="3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2.75" customHeight="1">
      <c r="A252" s="2"/>
      <c r="B252" s="70"/>
      <c r="C252" s="70"/>
      <c r="D252" s="70"/>
      <c r="E252" s="2"/>
      <c r="F252" s="2"/>
      <c r="G252" s="3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2.75" customHeight="1">
      <c r="A253" s="2"/>
      <c r="B253" s="70"/>
      <c r="C253" s="70"/>
      <c r="D253" s="70"/>
      <c r="E253" s="2"/>
      <c r="F253" s="2"/>
      <c r="G253" s="3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2.75" customHeight="1">
      <c r="A254" s="2"/>
      <c r="B254" s="70"/>
      <c r="C254" s="70"/>
      <c r="D254" s="70"/>
      <c r="E254" s="2"/>
      <c r="F254" s="2"/>
      <c r="G254" s="3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2.75" customHeight="1">
      <c r="A255" s="2"/>
      <c r="B255" s="70"/>
      <c r="C255" s="70"/>
      <c r="D255" s="70"/>
      <c r="E255" s="2"/>
      <c r="F255" s="2"/>
      <c r="G255" s="3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2.75" customHeight="1">
      <c r="A256" s="2"/>
      <c r="B256" s="70"/>
      <c r="C256" s="70"/>
      <c r="D256" s="70"/>
      <c r="E256" s="2"/>
      <c r="F256" s="2"/>
      <c r="G256" s="3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2.75" customHeight="1">
      <c r="A257" s="2"/>
      <c r="B257" s="70"/>
      <c r="C257" s="70"/>
      <c r="D257" s="70"/>
      <c r="E257" s="2"/>
      <c r="F257" s="2"/>
      <c r="G257" s="3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2.75" customHeight="1">
      <c r="A258" s="2"/>
      <c r="B258" s="70"/>
      <c r="C258" s="70"/>
      <c r="D258" s="70"/>
      <c r="E258" s="2"/>
      <c r="F258" s="2"/>
      <c r="G258" s="3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2.75" customHeight="1">
      <c r="A259" s="2"/>
      <c r="B259" s="70"/>
      <c r="C259" s="70"/>
      <c r="D259" s="70"/>
      <c r="E259" s="2"/>
      <c r="F259" s="2"/>
      <c r="G259" s="3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2.75" customHeight="1">
      <c r="A260" s="2"/>
      <c r="B260" s="70"/>
      <c r="C260" s="70"/>
      <c r="D260" s="70"/>
      <c r="E260" s="2"/>
      <c r="F260" s="2"/>
      <c r="G260" s="3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2.75" customHeight="1">
      <c r="A261" s="2"/>
      <c r="B261" s="70"/>
      <c r="C261" s="70"/>
      <c r="D261" s="70"/>
      <c r="E261" s="2"/>
      <c r="F261" s="2"/>
      <c r="G261" s="3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2.75" customHeight="1">
      <c r="A262" s="2"/>
      <c r="B262" s="70"/>
      <c r="C262" s="70"/>
      <c r="D262" s="70"/>
      <c r="E262" s="2"/>
      <c r="F262" s="2"/>
      <c r="G262" s="3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2.75" customHeight="1">
      <c r="A263" s="2"/>
      <c r="B263" s="70"/>
      <c r="C263" s="70"/>
      <c r="D263" s="70"/>
      <c r="E263" s="2"/>
      <c r="F263" s="2"/>
      <c r="G263" s="3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2.75" customHeight="1">
      <c r="A264" s="2"/>
      <c r="B264" s="70"/>
      <c r="C264" s="70"/>
      <c r="D264" s="70"/>
      <c r="E264" s="2"/>
      <c r="F264" s="2"/>
      <c r="G264" s="3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2.75" customHeight="1">
      <c r="A265" s="2"/>
      <c r="B265" s="70"/>
      <c r="C265" s="70"/>
      <c r="D265" s="70"/>
      <c r="E265" s="2"/>
      <c r="F265" s="2"/>
      <c r="G265" s="3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2.75" customHeight="1">
      <c r="A266" s="2"/>
      <c r="B266" s="70"/>
      <c r="C266" s="70"/>
      <c r="D266" s="70"/>
      <c r="E266" s="2"/>
      <c r="F266" s="2"/>
      <c r="G266" s="3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2.75" customHeight="1">
      <c r="A267" s="2"/>
      <c r="B267" s="70"/>
      <c r="C267" s="70"/>
      <c r="D267" s="70"/>
      <c r="E267" s="2"/>
      <c r="F267" s="2"/>
      <c r="G267" s="3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2.75" customHeight="1">
      <c r="A268" s="2"/>
      <c r="B268" s="70"/>
      <c r="C268" s="70"/>
      <c r="D268" s="70"/>
      <c r="E268" s="2"/>
      <c r="F268" s="2"/>
      <c r="G268" s="3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2.75" customHeight="1">
      <c r="A269" s="2"/>
      <c r="B269" s="70"/>
      <c r="C269" s="70"/>
      <c r="D269" s="70"/>
      <c r="E269" s="2"/>
      <c r="F269" s="2"/>
      <c r="G269" s="3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2.75" customHeight="1">
      <c r="A270" s="2"/>
      <c r="B270" s="70"/>
      <c r="C270" s="70"/>
      <c r="D270" s="70"/>
      <c r="E270" s="2"/>
      <c r="F270" s="2"/>
      <c r="G270" s="3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2.75" customHeight="1">
      <c r="A271" s="2"/>
      <c r="B271" s="70"/>
      <c r="C271" s="70"/>
      <c r="D271" s="70"/>
      <c r="E271" s="2"/>
      <c r="F271" s="2"/>
      <c r="G271" s="3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2.75" customHeight="1">
      <c r="A272" s="2"/>
      <c r="B272" s="70"/>
      <c r="C272" s="70"/>
      <c r="D272" s="70"/>
      <c r="E272" s="2"/>
      <c r="F272" s="2"/>
      <c r="G272" s="3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2.75" customHeight="1">
      <c r="A273" s="2"/>
      <c r="B273" s="70"/>
      <c r="C273" s="70"/>
      <c r="D273" s="70"/>
      <c r="E273" s="2"/>
      <c r="F273" s="2"/>
      <c r="G273" s="3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2.75" customHeight="1">
      <c r="A274" s="2"/>
      <c r="B274" s="70"/>
      <c r="C274" s="70"/>
      <c r="D274" s="70"/>
      <c r="E274" s="2"/>
      <c r="F274" s="2"/>
      <c r="G274" s="3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2.75" customHeight="1">
      <c r="A275" s="2"/>
      <c r="B275" s="70"/>
      <c r="C275" s="70"/>
      <c r="D275" s="70"/>
      <c r="E275" s="2"/>
      <c r="F275" s="2"/>
      <c r="G275" s="3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2.75" customHeight="1">
      <c r="A276" s="2"/>
      <c r="B276" s="70"/>
      <c r="C276" s="70"/>
      <c r="D276" s="70"/>
      <c r="E276" s="2"/>
      <c r="F276" s="2"/>
      <c r="G276" s="3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2.75" customHeight="1">
      <c r="A277" s="2"/>
      <c r="B277" s="70"/>
      <c r="C277" s="70"/>
      <c r="D277" s="70"/>
      <c r="E277" s="2"/>
      <c r="F277" s="2"/>
      <c r="G277" s="3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2.75" customHeight="1">
      <c r="A278" s="2"/>
      <c r="B278" s="70"/>
      <c r="C278" s="70"/>
      <c r="D278" s="70"/>
      <c r="E278" s="2"/>
      <c r="F278" s="2"/>
      <c r="G278" s="3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2.75" customHeight="1">
      <c r="A279" s="2"/>
      <c r="B279" s="70"/>
      <c r="C279" s="70"/>
      <c r="D279" s="70"/>
      <c r="E279" s="2"/>
      <c r="F279" s="2"/>
      <c r="G279" s="3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2.75" customHeight="1">
      <c r="A280" s="2"/>
      <c r="B280" s="70"/>
      <c r="C280" s="70"/>
      <c r="D280" s="70"/>
      <c r="E280" s="2"/>
      <c r="F280" s="2"/>
      <c r="G280" s="3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2.75" customHeight="1">
      <c r="A281" s="2"/>
      <c r="B281" s="70"/>
      <c r="C281" s="70"/>
      <c r="D281" s="70"/>
      <c r="E281" s="2"/>
      <c r="F281" s="2"/>
      <c r="G281" s="3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2.75" customHeight="1">
      <c r="A282" s="2"/>
      <c r="B282" s="70"/>
      <c r="C282" s="70"/>
      <c r="D282" s="70"/>
      <c r="E282" s="2"/>
      <c r="F282" s="2"/>
      <c r="G282" s="3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2.75" customHeight="1">
      <c r="A283" s="2"/>
      <c r="B283" s="70"/>
      <c r="C283" s="70"/>
      <c r="D283" s="70"/>
      <c r="E283" s="2"/>
      <c r="F283" s="2"/>
      <c r="G283" s="3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2.75" customHeight="1">
      <c r="A284" s="2"/>
      <c r="B284" s="70"/>
      <c r="C284" s="70"/>
      <c r="D284" s="70"/>
      <c r="E284" s="2"/>
      <c r="F284" s="2"/>
      <c r="G284" s="3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2.75" customHeight="1">
      <c r="A285" s="2"/>
      <c r="B285" s="70"/>
      <c r="C285" s="70"/>
      <c r="D285" s="70"/>
      <c r="E285" s="2"/>
      <c r="F285" s="2"/>
      <c r="G285" s="3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2.75" customHeight="1">
      <c r="A286" s="2"/>
      <c r="B286" s="70"/>
      <c r="C286" s="70"/>
      <c r="D286" s="70"/>
      <c r="E286" s="2"/>
      <c r="F286" s="2"/>
      <c r="G286" s="3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2.75" customHeight="1">
      <c r="A287" s="2"/>
      <c r="B287" s="70"/>
      <c r="C287" s="70"/>
      <c r="D287" s="70"/>
      <c r="E287" s="2"/>
      <c r="F287" s="2"/>
      <c r="G287" s="3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2.75" customHeight="1">
      <c r="A288" s="2"/>
      <c r="B288" s="70"/>
      <c r="C288" s="70"/>
      <c r="D288" s="70"/>
      <c r="E288" s="2"/>
      <c r="F288" s="2"/>
      <c r="G288" s="3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2.75" customHeight="1">
      <c r="A289" s="2"/>
      <c r="B289" s="70"/>
      <c r="C289" s="70"/>
      <c r="D289" s="70"/>
      <c r="E289" s="2"/>
      <c r="F289" s="2"/>
      <c r="G289" s="3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2.75" customHeight="1">
      <c r="A290" s="2"/>
      <c r="B290" s="70"/>
      <c r="C290" s="70"/>
      <c r="D290" s="70"/>
      <c r="E290" s="2"/>
      <c r="F290" s="2"/>
      <c r="G290" s="3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2.75" customHeight="1">
      <c r="A291" s="2"/>
      <c r="B291" s="70"/>
      <c r="C291" s="70"/>
      <c r="D291" s="70"/>
      <c r="E291" s="2"/>
      <c r="F291" s="2"/>
      <c r="G291" s="3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2.75" customHeight="1">
      <c r="A292" s="2"/>
      <c r="B292" s="70"/>
      <c r="C292" s="70"/>
      <c r="D292" s="70"/>
      <c r="E292" s="2"/>
      <c r="F292" s="2"/>
      <c r="G292" s="3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2.75" customHeight="1">
      <c r="A293" s="2"/>
      <c r="B293" s="70"/>
      <c r="C293" s="70"/>
      <c r="D293" s="70"/>
      <c r="E293" s="2"/>
      <c r="F293" s="2"/>
      <c r="G293" s="3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2.75" customHeight="1">
      <c r="A294" s="2"/>
      <c r="B294" s="70"/>
      <c r="C294" s="70"/>
      <c r="D294" s="70"/>
      <c r="E294" s="2"/>
      <c r="F294" s="2"/>
      <c r="G294" s="3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2.75" customHeight="1">
      <c r="A295" s="2"/>
      <c r="B295" s="70"/>
      <c r="C295" s="70"/>
      <c r="D295" s="70"/>
      <c r="E295" s="2"/>
      <c r="F295" s="2"/>
      <c r="G295" s="3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2.75" customHeight="1">
      <c r="A296" s="2"/>
      <c r="B296" s="70"/>
      <c r="C296" s="70"/>
      <c r="D296" s="70"/>
      <c r="E296" s="2"/>
      <c r="F296" s="2"/>
      <c r="G296" s="3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2.75" customHeight="1">
      <c r="A297" s="2"/>
      <c r="B297" s="70"/>
      <c r="C297" s="70"/>
      <c r="D297" s="70"/>
      <c r="E297" s="2"/>
      <c r="F297" s="2"/>
      <c r="G297" s="3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2.75" customHeight="1">
      <c r="A298" s="2"/>
      <c r="B298" s="70"/>
      <c r="C298" s="70"/>
      <c r="D298" s="70"/>
      <c r="E298" s="2"/>
      <c r="F298" s="2"/>
      <c r="G298" s="3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2.75" customHeight="1">
      <c r="A299" s="2"/>
      <c r="B299" s="70"/>
      <c r="C299" s="70"/>
      <c r="D299" s="70"/>
      <c r="E299" s="2"/>
      <c r="F299" s="2"/>
      <c r="G299" s="3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2.75" customHeight="1">
      <c r="A300" s="2"/>
      <c r="B300" s="70"/>
      <c r="C300" s="70"/>
      <c r="D300" s="70"/>
      <c r="E300" s="2"/>
      <c r="F300" s="2"/>
      <c r="G300" s="3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2.75" customHeight="1">
      <c r="A301" s="2"/>
      <c r="B301" s="70"/>
      <c r="C301" s="70"/>
      <c r="D301" s="70"/>
      <c r="E301" s="2"/>
      <c r="F301" s="2"/>
      <c r="G301" s="3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2.75" customHeight="1">
      <c r="A302" s="2"/>
      <c r="B302" s="70"/>
      <c r="C302" s="70"/>
      <c r="D302" s="70"/>
      <c r="E302" s="2"/>
      <c r="F302" s="2"/>
      <c r="G302" s="3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2.75" customHeight="1">
      <c r="A303" s="2"/>
      <c r="B303" s="70"/>
      <c r="C303" s="70"/>
      <c r="D303" s="70"/>
      <c r="E303" s="2"/>
      <c r="F303" s="2"/>
      <c r="G303" s="3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2.75" customHeight="1">
      <c r="A304" s="2"/>
      <c r="B304" s="70"/>
      <c r="C304" s="70"/>
      <c r="D304" s="70"/>
      <c r="E304" s="2"/>
      <c r="F304" s="2"/>
      <c r="G304" s="3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2.75" customHeight="1">
      <c r="A305" s="2"/>
      <c r="B305" s="70"/>
      <c r="C305" s="70"/>
      <c r="D305" s="70"/>
      <c r="E305" s="2"/>
      <c r="F305" s="2"/>
      <c r="G305" s="3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2.75" customHeight="1">
      <c r="A306" s="2"/>
      <c r="B306" s="70"/>
      <c r="C306" s="70"/>
      <c r="D306" s="70"/>
      <c r="E306" s="2"/>
      <c r="F306" s="2"/>
      <c r="G306" s="3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2.75" customHeight="1">
      <c r="A307" s="2"/>
      <c r="B307" s="70"/>
      <c r="C307" s="70"/>
      <c r="D307" s="70"/>
      <c r="E307" s="2"/>
      <c r="F307" s="2"/>
      <c r="G307" s="3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2.75" customHeight="1">
      <c r="A308" s="2"/>
      <c r="B308" s="70"/>
      <c r="C308" s="70"/>
      <c r="D308" s="70"/>
      <c r="E308" s="2"/>
      <c r="F308" s="2"/>
      <c r="G308" s="3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2.75" customHeight="1">
      <c r="A309" s="2"/>
      <c r="B309" s="70"/>
      <c r="C309" s="70"/>
      <c r="D309" s="70"/>
      <c r="E309" s="2"/>
      <c r="F309" s="2"/>
      <c r="G309" s="3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2.75" customHeight="1">
      <c r="A310" s="2"/>
      <c r="B310" s="70"/>
      <c r="C310" s="70"/>
      <c r="D310" s="70"/>
      <c r="E310" s="2"/>
      <c r="F310" s="2"/>
      <c r="G310" s="3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2.75" customHeight="1">
      <c r="A311" s="2"/>
      <c r="B311" s="70"/>
      <c r="C311" s="70"/>
      <c r="D311" s="70"/>
      <c r="E311" s="2"/>
      <c r="F311" s="2"/>
      <c r="G311" s="3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2.75" customHeight="1">
      <c r="A312" s="2"/>
      <c r="B312" s="70"/>
      <c r="C312" s="70"/>
      <c r="D312" s="70"/>
      <c r="E312" s="2"/>
      <c r="F312" s="2"/>
      <c r="G312" s="3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2.75" customHeight="1">
      <c r="A313" s="2"/>
      <c r="B313" s="70"/>
      <c r="C313" s="70"/>
      <c r="D313" s="70"/>
      <c r="E313" s="2"/>
      <c r="F313" s="2"/>
      <c r="G313" s="3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2.75" customHeight="1">
      <c r="A314" s="2"/>
      <c r="B314" s="70"/>
      <c r="C314" s="70"/>
      <c r="D314" s="70"/>
      <c r="E314" s="2"/>
      <c r="F314" s="2"/>
      <c r="G314" s="3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2.75" customHeight="1">
      <c r="A315" s="2"/>
      <c r="B315" s="70"/>
      <c r="C315" s="70"/>
      <c r="D315" s="70"/>
      <c r="E315" s="2"/>
      <c r="F315" s="2"/>
      <c r="G315" s="3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2.75" customHeight="1">
      <c r="A316" s="2"/>
      <c r="B316" s="70"/>
      <c r="C316" s="70"/>
      <c r="D316" s="70"/>
      <c r="E316" s="2"/>
      <c r="F316" s="2"/>
      <c r="G316" s="3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2.75" customHeight="1">
      <c r="A317" s="2"/>
      <c r="B317" s="70"/>
      <c r="C317" s="70"/>
      <c r="D317" s="70"/>
      <c r="E317" s="2"/>
      <c r="F317" s="2"/>
      <c r="G317" s="3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2.75" customHeight="1">
      <c r="A318" s="2"/>
      <c r="B318" s="70"/>
      <c r="C318" s="70"/>
      <c r="D318" s="70"/>
      <c r="E318" s="2"/>
      <c r="F318" s="2"/>
      <c r="G318" s="3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2.75" customHeight="1">
      <c r="A319" s="2"/>
      <c r="B319" s="70"/>
      <c r="C319" s="70"/>
      <c r="D319" s="70"/>
      <c r="E319" s="2"/>
      <c r="F319" s="2"/>
      <c r="G319" s="3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2.75" customHeight="1">
      <c r="A320" s="2"/>
      <c r="B320" s="70"/>
      <c r="C320" s="70"/>
      <c r="D320" s="70"/>
      <c r="E320" s="2"/>
      <c r="F320" s="2"/>
      <c r="G320" s="3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2.75" customHeight="1">
      <c r="A321" s="2"/>
      <c r="B321" s="70"/>
      <c r="C321" s="70"/>
      <c r="D321" s="70"/>
      <c r="E321" s="2"/>
      <c r="F321" s="2"/>
      <c r="G321" s="3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2.75" customHeight="1">
      <c r="A322" s="2"/>
      <c r="B322" s="70"/>
      <c r="C322" s="70"/>
      <c r="D322" s="70"/>
      <c r="E322" s="2"/>
      <c r="F322" s="2"/>
      <c r="G322" s="3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2.75" customHeight="1">
      <c r="A323" s="2"/>
      <c r="B323" s="70"/>
      <c r="C323" s="70"/>
      <c r="D323" s="70"/>
      <c r="E323" s="2"/>
      <c r="F323" s="2"/>
      <c r="G323" s="3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2.75" customHeight="1">
      <c r="A324" s="2"/>
      <c r="B324" s="70"/>
      <c r="C324" s="70"/>
      <c r="D324" s="70"/>
      <c r="E324" s="2"/>
      <c r="F324" s="2"/>
      <c r="G324" s="3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2.75" customHeight="1">
      <c r="A325" s="2"/>
      <c r="B325" s="70"/>
      <c r="C325" s="70"/>
      <c r="D325" s="70"/>
      <c r="E325" s="2"/>
      <c r="F325" s="2"/>
      <c r="G325" s="3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2.75" customHeight="1">
      <c r="A326" s="2"/>
      <c r="B326" s="70"/>
      <c r="C326" s="70"/>
      <c r="D326" s="70"/>
      <c r="E326" s="2"/>
      <c r="F326" s="2"/>
      <c r="G326" s="3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2.75" customHeight="1">
      <c r="A327" s="2"/>
      <c r="B327" s="70"/>
      <c r="C327" s="70"/>
      <c r="D327" s="70"/>
      <c r="E327" s="2"/>
      <c r="F327" s="2"/>
      <c r="G327" s="3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2.75" customHeight="1">
      <c r="A328" s="2"/>
      <c r="B328" s="70"/>
      <c r="C328" s="70"/>
      <c r="D328" s="70"/>
      <c r="E328" s="2"/>
      <c r="F328" s="2"/>
      <c r="G328" s="3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2.75" customHeight="1">
      <c r="A329" s="2"/>
      <c r="B329" s="70"/>
      <c r="C329" s="70"/>
      <c r="D329" s="70"/>
      <c r="E329" s="2"/>
      <c r="F329" s="2"/>
      <c r="G329" s="3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2.75" customHeight="1">
      <c r="A330" s="2"/>
      <c r="B330" s="70"/>
      <c r="C330" s="70"/>
      <c r="D330" s="70"/>
      <c r="E330" s="2"/>
      <c r="F330" s="2"/>
      <c r="G330" s="3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2.75" customHeight="1">
      <c r="A331" s="2"/>
      <c r="B331" s="70"/>
      <c r="C331" s="70"/>
      <c r="D331" s="70"/>
      <c r="E331" s="2"/>
      <c r="F331" s="2"/>
      <c r="G331" s="3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2.75" customHeight="1">
      <c r="A332" s="2"/>
      <c r="B332" s="70"/>
      <c r="C332" s="70"/>
      <c r="D332" s="70"/>
      <c r="E332" s="2"/>
      <c r="F332" s="2"/>
      <c r="G332" s="3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2.75" customHeight="1">
      <c r="A333" s="2"/>
      <c r="B333" s="70"/>
      <c r="C333" s="70"/>
      <c r="D333" s="70"/>
      <c r="E333" s="2"/>
      <c r="F333" s="2"/>
      <c r="G333" s="3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2.75" customHeight="1">
      <c r="A334" s="2"/>
      <c r="B334" s="70"/>
      <c r="C334" s="70"/>
      <c r="D334" s="70"/>
      <c r="E334" s="2"/>
      <c r="F334" s="2"/>
      <c r="G334" s="3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2.75" customHeight="1">
      <c r="A335" s="2"/>
      <c r="B335" s="70"/>
      <c r="C335" s="70"/>
      <c r="D335" s="70"/>
      <c r="E335" s="2"/>
      <c r="F335" s="2"/>
      <c r="G335" s="3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2.75" customHeight="1">
      <c r="A336" s="2"/>
      <c r="B336" s="70"/>
      <c r="C336" s="70"/>
      <c r="D336" s="70"/>
      <c r="E336" s="2"/>
      <c r="F336" s="2"/>
      <c r="G336" s="3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2.75" customHeight="1">
      <c r="A337" s="2"/>
      <c r="B337" s="70"/>
      <c r="C337" s="70"/>
      <c r="D337" s="70"/>
      <c r="E337" s="2"/>
      <c r="F337" s="2"/>
      <c r="G337" s="3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2.75" customHeight="1">
      <c r="A338" s="2"/>
      <c r="B338" s="70"/>
      <c r="C338" s="70"/>
      <c r="D338" s="70"/>
      <c r="E338" s="2"/>
      <c r="F338" s="2"/>
      <c r="G338" s="3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2.75" customHeight="1">
      <c r="A339" s="2"/>
      <c r="B339" s="70"/>
      <c r="C339" s="70"/>
      <c r="D339" s="70"/>
      <c r="E339" s="2"/>
      <c r="F339" s="2"/>
      <c r="G339" s="3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2.75" customHeight="1">
      <c r="A340" s="2"/>
      <c r="B340" s="70"/>
      <c r="C340" s="70"/>
      <c r="D340" s="70"/>
      <c r="E340" s="2"/>
      <c r="F340" s="2"/>
      <c r="G340" s="3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2.75" customHeight="1">
      <c r="A341" s="2"/>
      <c r="B341" s="70"/>
      <c r="C341" s="70"/>
      <c r="D341" s="70"/>
      <c r="E341" s="2"/>
      <c r="F341" s="2"/>
      <c r="G341" s="3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2.75" customHeight="1">
      <c r="A342" s="2"/>
      <c r="B342" s="70"/>
      <c r="C342" s="70"/>
      <c r="D342" s="70"/>
      <c r="E342" s="2"/>
      <c r="F342" s="2"/>
      <c r="G342" s="3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2.75" customHeight="1">
      <c r="A343" s="2"/>
      <c r="B343" s="70"/>
      <c r="C343" s="70"/>
      <c r="D343" s="70"/>
      <c r="E343" s="2"/>
      <c r="F343" s="2"/>
      <c r="G343" s="3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2.75" customHeight="1">
      <c r="A344" s="2"/>
      <c r="B344" s="70"/>
      <c r="C344" s="70"/>
      <c r="D344" s="70"/>
      <c r="E344" s="2"/>
      <c r="F344" s="2"/>
      <c r="G344" s="3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2.75" customHeight="1">
      <c r="A345" s="2"/>
      <c r="B345" s="70"/>
      <c r="C345" s="70"/>
      <c r="D345" s="70"/>
      <c r="E345" s="2"/>
      <c r="F345" s="2"/>
      <c r="G345" s="3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2.75" customHeight="1">
      <c r="A346" s="2"/>
      <c r="B346" s="70"/>
      <c r="C346" s="70"/>
      <c r="D346" s="70"/>
      <c r="E346" s="2"/>
      <c r="F346" s="2"/>
      <c r="G346" s="3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2.75" customHeight="1">
      <c r="A347" s="2"/>
      <c r="B347" s="70"/>
      <c r="C347" s="70"/>
      <c r="D347" s="70"/>
      <c r="E347" s="2"/>
      <c r="F347" s="2"/>
      <c r="G347" s="3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2.75" customHeight="1">
      <c r="A348" s="2"/>
      <c r="B348" s="70"/>
      <c r="C348" s="70"/>
      <c r="D348" s="70"/>
      <c r="E348" s="2"/>
      <c r="F348" s="2"/>
      <c r="G348" s="3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2.75" customHeight="1">
      <c r="A349" s="2"/>
      <c r="B349" s="70"/>
      <c r="C349" s="70"/>
      <c r="D349" s="70"/>
      <c r="E349" s="2"/>
      <c r="F349" s="2"/>
      <c r="G349" s="3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2.75" customHeight="1">
      <c r="A350" s="2"/>
      <c r="B350" s="70"/>
      <c r="C350" s="70"/>
      <c r="D350" s="70"/>
      <c r="E350" s="2"/>
      <c r="F350" s="2"/>
      <c r="G350" s="3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2.75" customHeight="1">
      <c r="A351" s="2"/>
      <c r="B351" s="70"/>
      <c r="C351" s="70"/>
      <c r="D351" s="70"/>
      <c r="E351" s="2"/>
      <c r="F351" s="2"/>
      <c r="G351" s="3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2.75" customHeight="1">
      <c r="A352" s="2"/>
      <c r="B352" s="70"/>
      <c r="C352" s="70"/>
      <c r="D352" s="70"/>
      <c r="E352" s="2"/>
      <c r="F352" s="2"/>
      <c r="G352" s="3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2.75" customHeight="1">
      <c r="A353" s="2"/>
      <c r="B353" s="70"/>
      <c r="C353" s="70"/>
      <c r="D353" s="70"/>
      <c r="E353" s="2"/>
      <c r="F353" s="2"/>
      <c r="G353" s="3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2.75" customHeight="1">
      <c r="A354" s="2"/>
      <c r="B354" s="70"/>
      <c r="C354" s="70"/>
      <c r="D354" s="70"/>
      <c r="E354" s="2"/>
      <c r="F354" s="2"/>
      <c r="G354" s="3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2.75" customHeight="1">
      <c r="A355" s="2"/>
      <c r="B355" s="70"/>
      <c r="C355" s="70"/>
      <c r="D355" s="70"/>
      <c r="E355" s="2"/>
      <c r="F355" s="2"/>
      <c r="G355" s="3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2.75" customHeight="1">
      <c r="A356" s="2"/>
      <c r="B356" s="70"/>
      <c r="C356" s="70"/>
      <c r="D356" s="70"/>
      <c r="E356" s="2"/>
      <c r="F356" s="2"/>
      <c r="G356" s="3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2.75" customHeight="1">
      <c r="A357" s="2"/>
      <c r="B357" s="70"/>
      <c r="C357" s="70"/>
      <c r="D357" s="70"/>
      <c r="E357" s="2"/>
      <c r="F357" s="2"/>
      <c r="G357" s="3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2.75" customHeight="1">
      <c r="A358" s="2"/>
      <c r="B358" s="70"/>
      <c r="C358" s="70"/>
      <c r="D358" s="70"/>
      <c r="E358" s="2"/>
      <c r="F358" s="2"/>
      <c r="G358" s="3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2.75" customHeight="1">
      <c r="A359" s="2"/>
      <c r="B359" s="70"/>
      <c r="C359" s="70"/>
      <c r="D359" s="70"/>
      <c r="E359" s="2"/>
      <c r="F359" s="2"/>
      <c r="G359" s="3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2.75" customHeight="1">
      <c r="A360" s="2"/>
      <c r="B360" s="70"/>
      <c r="C360" s="70"/>
      <c r="D360" s="70"/>
      <c r="E360" s="2"/>
      <c r="F360" s="2"/>
      <c r="G360" s="3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2.75" customHeight="1">
      <c r="A361" s="2"/>
      <c r="B361" s="70"/>
      <c r="C361" s="70"/>
      <c r="D361" s="70"/>
      <c r="E361" s="2"/>
      <c r="F361" s="2"/>
      <c r="G361" s="3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2.75" customHeight="1">
      <c r="A362" s="2"/>
      <c r="B362" s="70"/>
      <c r="C362" s="70"/>
      <c r="D362" s="70"/>
      <c r="E362" s="2"/>
      <c r="F362" s="2"/>
      <c r="G362" s="3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2.75" customHeight="1">
      <c r="A363" s="2"/>
      <c r="B363" s="70"/>
      <c r="C363" s="70"/>
      <c r="D363" s="70"/>
      <c r="E363" s="2"/>
      <c r="F363" s="2"/>
      <c r="G363" s="3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2.75" customHeight="1">
      <c r="A364" s="2"/>
      <c r="B364" s="70"/>
      <c r="C364" s="70"/>
      <c r="D364" s="70"/>
      <c r="E364" s="2"/>
      <c r="F364" s="2"/>
      <c r="G364" s="3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2.75" customHeight="1">
      <c r="A365" s="2"/>
      <c r="B365" s="70"/>
      <c r="C365" s="70"/>
      <c r="D365" s="70"/>
      <c r="E365" s="2"/>
      <c r="F365" s="2"/>
      <c r="G365" s="3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2.75" customHeight="1">
      <c r="A366" s="2"/>
      <c r="B366" s="70"/>
      <c r="C366" s="70"/>
      <c r="D366" s="70"/>
      <c r="E366" s="2"/>
      <c r="F366" s="2"/>
      <c r="G366" s="3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2.75" customHeight="1">
      <c r="A367" s="2"/>
      <c r="B367" s="70"/>
      <c r="C367" s="70"/>
      <c r="D367" s="70"/>
      <c r="E367" s="2"/>
      <c r="F367" s="2"/>
      <c r="G367" s="3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2.75" customHeight="1">
      <c r="A368" s="2"/>
      <c r="B368" s="70"/>
      <c r="C368" s="70"/>
      <c r="D368" s="70"/>
      <c r="E368" s="2"/>
      <c r="F368" s="2"/>
      <c r="G368" s="3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2.75" customHeight="1">
      <c r="A369" s="2"/>
      <c r="B369" s="70"/>
      <c r="C369" s="70"/>
      <c r="D369" s="70"/>
      <c r="E369" s="2"/>
      <c r="F369" s="2"/>
      <c r="G369" s="3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2.75" customHeight="1">
      <c r="A370" s="2"/>
      <c r="B370" s="70"/>
      <c r="C370" s="70"/>
      <c r="D370" s="70"/>
      <c r="E370" s="2"/>
      <c r="F370" s="2"/>
      <c r="G370" s="3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2.75" customHeight="1">
      <c r="A371" s="2"/>
      <c r="B371" s="70"/>
      <c r="C371" s="70"/>
      <c r="D371" s="70"/>
      <c r="E371" s="2"/>
      <c r="F371" s="2"/>
      <c r="G371" s="3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2.75" customHeight="1">
      <c r="A372" s="2"/>
      <c r="B372" s="70"/>
      <c r="C372" s="70"/>
      <c r="D372" s="70"/>
      <c r="E372" s="2"/>
      <c r="F372" s="2"/>
      <c r="G372" s="3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2.75" customHeight="1">
      <c r="A373" s="2"/>
      <c r="B373" s="70"/>
      <c r="C373" s="70"/>
      <c r="D373" s="70"/>
      <c r="E373" s="2"/>
      <c r="F373" s="2"/>
      <c r="G373" s="3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2.75" customHeight="1">
      <c r="A374" s="2"/>
      <c r="B374" s="70"/>
      <c r="C374" s="70"/>
      <c r="D374" s="70"/>
      <c r="E374" s="2"/>
      <c r="F374" s="2"/>
      <c r="G374" s="3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2.75" customHeight="1">
      <c r="A375" s="2"/>
      <c r="B375" s="70"/>
      <c r="C375" s="70"/>
      <c r="D375" s="70"/>
      <c r="E375" s="2"/>
      <c r="F375" s="2"/>
      <c r="G375" s="3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2.75" customHeight="1">
      <c r="A376" s="2"/>
      <c r="B376" s="70"/>
      <c r="C376" s="70"/>
      <c r="D376" s="70"/>
      <c r="E376" s="2"/>
      <c r="F376" s="2"/>
      <c r="G376" s="3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2.75" customHeight="1">
      <c r="A377" s="2"/>
      <c r="B377" s="70"/>
      <c r="C377" s="70"/>
      <c r="D377" s="70"/>
      <c r="E377" s="2"/>
      <c r="F377" s="2"/>
      <c r="G377" s="3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2.75" customHeight="1">
      <c r="A378" s="2"/>
      <c r="B378" s="70"/>
      <c r="C378" s="70"/>
      <c r="D378" s="70"/>
      <c r="E378" s="2"/>
      <c r="F378" s="2"/>
      <c r="G378" s="3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2.75" customHeight="1">
      <c r="A379" s="2"/>
      <c r="B379" s="70"/>
      <c r="C379" s="70"/>
      <c r="D379" s="70"/>
      <c r="E379" s="2"/>
      <c r="F379" s="2"/>
      <c r="G379" s="3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2.75" customHeight="1">
      <c r="A380" s="2"/>
      <c r="B380" s="70"/>
      <c r="C380" s="70"/>
      <c r="D380" s="70"/>
      <c r="E380" s="2"/>
      <c r="F380" s="2"/>
      <c r="G380" s="3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2.75" customHeight="1">
      <c r="A381" s="2"/>
      <c r="B381" s="70"/>
      <c r="C381" s="70"/>
      <c r="D381" s="70"/>
      <c r="E381" s="2"/>
      <c r="F381" s="2"/>
      <c r="G381" s="3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2.75" customHeight="1">
      <c r="A382" s="2"/>
      <c r="B382" s="70"/>
      <c r="C382" s="70"/>
      <c r="D382" s="70"/>
      <c r="E382" s="2"/>
      <c r="F382" s="2"/>
      <c r="G382" s="3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2.75" customHeight="1">
      <c r="A383" s="2"/>
      <c r="B383" s="70"/>
      <c r="C383" s="70"/>
      <c r="D383" s="70"/>
      <c r="E383" s="2"/>
      <c r="F383" s="2"/>
      <c r="G383" s="3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2.75" customHeight="1">
      <c r="A384" s="2"/>
      <c r="B384" s="70"/>
      <c r="C384" s="70"/>
      <c r="D384" s="70"/>
      <c r="E384" s="2"/>
      <c r="F384" s="2"/>
      <c r="G384" s="3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2.75" customHeight="1">
      <c r="A385" s="2"/>
      <c r="B385" s="70"/>
      <c r="C385" s="70"/>
      <c r="D385" s="70"/>
      <c r="E385" s="2"/>
      <c r="F385" s="2"/>
      <c r="G385" s="3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2.75" customHeight="1">
      <c r="A386" s="2"/>
      <c r="B386" s="70"/>
      <c r="C386" s="70"/>
      <c r="D386" s="70"/>
      <c r="E386" s="2"/>
      <c r="F386" s="2"/>
      <c r="G386" s="3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2.75" customHeight="1">
      <c r="A387" s="2"/>
      <c r="B387" s="70"/>
      <c r="C387" s="70"/>
      <c r="D387" s="70"/>
      <c r="E387" s="2"/>
      <c r="F387" s="2"/>
      <c r="G387" s="3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2.75" customHeight="1">
      <c r="A388" s="2"/>
      <c r="B388" s="70"/>
      <c r="C388" s="70"/>
      <c r="D388" s="70"/>
      <c r="E388" s="2"/>
      <c r="F388" s="2"/>
      <c r="G388" s="3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2.75" customHeight="1">
      <c r="A389" s="2"/>
      <c r="B389" s="70"/>
      <c r="C389" s="70"/>
      <c r="D389" s="70"/>
      <c r="E389" s="2"/>
      <c r="F389" s="2"/>
      <c r="G389" s="3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2.75" customHeight="1">
      <c r="A390" s="2"/>
      <c r="B390" s="70"/>
      <c r="C390" s="70"/>
      <c r="D390" s="70"/>
      <c r="E390" s="2"/>
      <c r="F390" s="2"/>
      <c r="G390" s="3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2.75" customHeight="1">
      <c r="A391" s="2"/>
      <c r="B391" s="70"/>
      <c r="C391" s="70"/>
      <c r="D391" s="70"/>
      <c r="E391" s="2"/>
      <c r="F391" s="2"/>
      <c r="G391" s="3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2.75" customHeight="1">
      <c r="A392" s="2"/>
      <c r="B392" s="70"/>
      <c r="C392" s="70"/>
      <c r="D392" s="70"/>
      <c r="E392" s="2"/>
      <c r="F392" s="2"/>
      <c r="G392" s="3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2.75" customHeight="1">
      <c r="A393" s="2"/>
      <c r="B393" s="70"/>
      <c r="C393" s="70"/>
      <c r="D393" s="70"/>
      <c r="E393" s="2"/>
      <c r="F393" s="2"/>
      <c r="G393" s="3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2.75" customHeight="1">
      <c r="A394" s="2"/>
      <c r="B394" s="70"/>
      <c r="C394" s="70"/>
      <c r="D394" s="70"/>
      <c r="E394" s="2"/>
      <c r="F394" s="2"/>
      <c r="G394" s="3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2.75" customHeight="1">
      <c r="A395" s="2"/>
      <c r="B395" s="70"/>
      <c r="C395" s="70"/>
      <c r="D395" s="70"/>
      <c r="E395" s="2"/>
      <c r="F395" s="2"/>
      <c r="G395" s="3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2.75" customHeight="1">
      <c r="A396" s="2"/>
      <c r="B396" s="70"/>
      <c r="C396" s="70"/>
      <c r="D396" s="70"/>
      <c r="E396" s="2"/>
      <c r="F396" s="2"/>
      <c r="G396" s="3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2.75" customHeight="1">
      <c r="A397" s="2"/>
      <c r="B397" s="70"/>
      <c r="C397" s="70"/>
      <c r="D397" s="70"/>
      <c r="E397" s="2"/>
      <c r="F397" s="2"/>
      <c r="G397" s="3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2.75" customHeight="1">
      <c r="A398" s="2"/>
      <c r="B398" s="70"/>
      <c r="C398" s="70"/>
      <c r="D398" s="70"/>
      <c r="E398" s="2"/>
      <c r="F398" s="2"/>
      <c r="G398" s="3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2.75" customHeight="1">
      <c r="A399" s="2"/>
      <c r="B399" s="70"/>
      <c r="C399" s="70"/>
      <c r="D399" s="70"/>
      <c r="E399" s="2"/>
      <c r="F399" s="2"/>
      <c r="G399" s="3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2.75" customHeight="1">
      <c r="A400" s="2"/>
      <c r="B400" s="70"/>
      <c r="C400" s="70"/>
      <c r="D400" s="70"/>
      <c r="E400" s="2"/>
      <c r="F400" s="2"/>
      <c r="G400" s="3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2.75" customHeight="1">
      <c r="A401" s="2"/>
      <c r="B401" s="70"/>
      <c r="C401" s="70"/>
      <c r="D401" s="70"/>
      <c r="E401" s="2"/>
      <c r="F401" s="2"/>
      <c r="G401" s="3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2.75" customHeight="1">
      <c r="A402" s="2"/>
      <c r="B402" s="70"/>
      <c r="C402" s="70"/>
      <c r="D402" s="70"/>
      <c r="E402" s="2"/>
      <c r="F402" s="2"/>
      <c r="G402" s="3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2.75" customHeight="1">
      <c r="A403" s="2"/>
      <c r="B403" s="70"/>
      <c r="C403" s="70"/>
      <c r="D403" s="70"/>
      <c r="E403" s="2"/>
      <c r="F403" s="2"/>
      <c r="G403" s="3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2.75" customHeight="1">
      <c r="A404" s="2"/>
      <c r="B404" s="70"/>
      <c r="C404" s="70"/>
      <c r="D404" s="70"/>
      <c r="E404" s="2"/>
      <c r="F404" s="2"/>
      <c r="G404" s="3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2.75" customHeight="1">
      <c r="A405" s="2"/>
      <c r="B405" s="70"/>
      <c r="C405" s="70"/>
      <c r="D405" s="70"/>
      <c r="E405" s="2"/>
      <c r="F405" s="2"/>
      <c r="G405" s="3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2.75" customHeight="1">
      <c r="A406" s="2"/>
      <c r="B406" s="70"/>
      <c r="C406" s="70"/>
      <c r="D406" s="70"/>
      <c r="E406" s="2"/>
      <c r="F406" s="2"/>
      <c r="G406" s="3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2.75" customHeight="1">
      <c r="A407" s="2"/>
      <c r="B407" s="70"/>
      <c r="C407" s="70"/>
      <c r="D407" s="70"/>
      <c r="E407" s="2"/>
      <c r="F407" s="2"/>
      <c r="G407" s="3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2.75" customHeight="1">
      <c r="A408" s="2"/>
      <c r="B408" s="70"/>
      <c r="C408" s="70"/>
      <c r="D408" s="70"/>
      <c r="E408" s="2"/>
      <c r="F408" s="2"/>
      <c r="G408" s="3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2.75" customHeight="1">
      <c r="A409" s="2"/>
      <c r="B409" s="70"/>
      <c r="C409" s="70"/>
      <c r="D409" s="70"/>
      <c r="E409" s="2"/>
      <c r="F409" s="2"/>
      <c r="G409" s="3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2.75" customHeight="1">
      <c r="A410" s="2"/>
      <c r="B410" s="70"/>
      <c r="C410" s="70"/>
      <c r="D410" s="70"/>
      <c r="E410" s="2"/>
      <c r="F410" s="2"/>
      <c r="G410" s="3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2.75" customHeight="1">
      <c r="A411" s="2"/>
      <c r="B411" s="70"/>
      <c r="C411" s="70"/>
      <c r="D411" s="70"/>
      <c r="E411" s="2"/>
      <c r="F411" s="2"/>
      <c r="G411" s="3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2.75" customHeight="1">
      <c r="A412" s="2"/>
      <c r="B412" s="70"/>
      <c r="C412" s="70"/>
      <c r="D412" s="70"/>
      <c r="E412" s="2"/>
      <c r="F412" s="2"/>
      <c r="G412" s="3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2.75" customHeight="1">
      <c r="A413" s="2"/>
      <c r="B413" s="70"/>
      <c r="C413" s="70"/>
      <c r="D413" s="70"/>
      <c r="E413" s="2"/>
      <c r="F413" s="2"/>
      <c r="G413" s="3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2.75" customHeight="1">
      <c r="A414" s="2"/>
      <c r="B414" s="70"/>
      <c r="C414" s="70"/>
      <c r="D414" s="70"/>
      <c r="E414" s="2"/>
      <c r="F414" s="2"/>
      <c r="G414" s="3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2.75" customHeight="1">
      <c r="A415" s="2"/>
      <c r="B415" s="70"/>
      <c r="C415" s="70"/>
      <c r="D415" s="70"/>
      <c r="E415" s="2"/>
      <c r="F415" s="2"/>
      <c r="G415" s="3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2.75" customHeight="1">
      <c r="A416" s="2"/>
      <c r="B416" s="70"/>
      <c r="C416" s="70"/>
      <c r="D416" s="70"/>
      <c r="E416" s="2"/>
      <c r="F416" s="2"/>
      <c r="G416" s="3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2.75" customHeight="1">
      <c r="A417" s="2"/>
      <c r="B417" s="70"/>
      <c r="C417" s="70"/>
      <c r="D417" s="70"/>
      <c r="E417" s="2"/>
      <c r="F417" s="2"/>
      <c r="G417" s="3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2.75" customHeight="1">
      <c r="A418" s="2"/>
      <c r="B418" s="70"/>
      <c r="C418" s="70"/>
      <c r="D418" s="70"/>
      <c r="E418" s="2"/>
      <c r="F418" s="2"/>
      <c r="G418" s="3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2.75" customHeight="1">
      <c r="A419" s="2"/>
      <c r="B419" s="70"/>
      <c r="C419" s="70"/>
      <c r="D419" s="70"/>
      <c r="E419" s="2"/>
      <c r="F419" s="2"/>
      <c r="G419" s="3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2.75" customHeight="1">
      <c r="A420" s="2"/>
      <c r="B420" s="70"/>
      <c r="C420" s="70"/>
      <c r="D420" s="70"/>
      <c r="E420" s="2"/>
      <c r="F420" s="2"/>
      <c r="G420" s="3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2.75" customHeight="1">
      <c r="A421" s="2"/>
      <c r="B421" s="70"/>
      <c r="C421" s="70"/>
      <c r="D421" s="70"/>
      <c r="E421" s="2"/>
      <c r="F421" s="2"/>
      <c r="G421" s="3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2.75" customHeight="1">
      <c r="A422" s="2"/>
      <c r="B422" s="70"/>
      <c r="C422" s="70"/>
      <c r="D422" s="70"/>
      <c r="E422" s="2"/>
      <c r="F422" s="2"/>
      <c r="G422" s="3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2.75" customHeight="1">
      <c r="A423" s="2"/>
      <c r="B423" s="70"/>
      <c r="C423" s="70"/>
      <c r="D423" s="70"/>
      <c r="E423" s="2"/>
      <c r="F423" s="2"/>
      <c r="G423" s="3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2.75" customHeight="1">
      <c r="A424" s="2"/>
      <c r="B424" s="70"/>
      <c r="C424" s="70"/>
      <c r="D424" s="70"/>
      <c r="E424" s="2"/>
      <c r="F424" s="2"/>
      <c r="G424" s="3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2.75" customHeight="1">
      <c r="A425" s="2"/>
      <c r="B425" s="70"/>
      <c r="C425" s="70"/>
      <c r="D425" s="70"/>
      <c r="E425" s="2"/>
      <c r="F425" s="2"/>
      <c r="G425" s="3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2.75" customHeight="1">
      <c r="A426" s="2"/>
      <c r="B426" s="70"/>
      <c r="C426" s="70"/>
      <c r="D426" s="70"/>
      <c r="E426" s="2"/>
      <c r="F426" s="2"/>
      <c r="G426" s="3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2.75" customHeight="1">
      <c r="A427" s="2"/>
      <c r="B427" s="70"/>
      <c r="C427" s="70"/>
      <c r="D427" s="70"/>
      <c r="E427" s="2"/>
      <c r="F427" s="2"/>
      <c r="G427" s="3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2.75" customHeight="1">
      <c r="A428" s="2"/>
      <c r="B428" s="70"/>
      <c r="C428" s="70"/>
      <c r="D428" s="70"/>
      <c r="E428" s="2"/>
      <c r="F428" s="2"/>
      <c r="G428" s="3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2.75" customHeight="1">
      <c r="A429" s="2"/>
      <c r="B429" s="70"/>
      <c r="C429" s="70"/>
      <c r="D429" s="70"/>
      <c r="E429" s="2"/>
      <c r="F429" s="2"/>
      <c r="G429" s="3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2.75" customHeight="1">
      <c r="A430" s="2"/>
      <c r="B430" s="70"/>
      <c r="C430" s="70"/>
      <c r="D430" s="70"/>
      <c r="E430" s="2"/>
      <c r="F430" s="2"/>
      <c r="G430" s="3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2.75" customHeight="1">
      <c r="A431" s="2"/>
      <c r="B431" s="70"/>
      <c r="C431" s="70"/>
      <c r="D431" s="70"/>
      <c r="E431" s="2"/>
      <c r="F431" s="2"/>
      <c r="G431" s="3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2.75" customHeight="1">
      <c r="A432" s="2"/>
      <c r="B432" s="70"/>
      <c r="C432" s="70"/>
      <c r="D432" s="70"/>
      <c r="E432" s="2"/>
      <c r="F432" s="2"/>
      <c r="G432" s="3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2.75" customHeight="1">
      <c r="A433" s="2"/>
      <c r="B433" s="70"/>
      <c r="C433" s="70"/>
      <c r="D433" s="70"/>
      <c r="E433" s="2"/>
      <c r="F433" s="2"/>
      <c r="G433" s="3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2.75" customHeight="1">
      <c r="A434" s="2"/>
      <c r="B434" s="70"/>
      <c r="C434" s="70"/>
      <c r="D434" s="70"/>
      <c r="E434" s="2"/>
      <c r="F434" s="2"/>
      <c r="G434" s="3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2.75" customHeight="1">
      <c r="A435" s="2"/>
      <c r="B435" s="70"/>
      <c r="C435" s="70"/>
      <c r="D435" s="70"/>
      <c r="E435" s="2"/>
      <c r="F435" s="2"/>
      <c r="G435" s="3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2.75" customHeight="1">
      <c r="A436" s="2"/>
      <c r="B436" s="70"/>
      <c r="C436" s="70"/>
      <c r="D436" s="70"/>
      <c r="E436" s="2"/>
      <c r="F436" s="2"/>
      <c r="G436" s="3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2.75" customHeight="1">
      <c r="A437" s="2"/>
      <c r="B437" s="70"/>
      <c r="C437" s="70"/>
      <c r="D437" s="70"/>
      <c r="E437" s="2"/>
      <c r="F437" s="2"/>
      <c r="G437" s="3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2.75" customHeight="1">
      <c r="A438" s="2"/>
      <c r="B438" s="70"/>
      <c r="C438" s="70"/>
      <c r="D438" s="70"/>
      <c r="E438" s="2"/>
      <c r="F438" s="2"/>
      <c r="G438" s="3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2.75" customHeight="1">
      <c r="A439" s="2"/>
      <c r="B439" s="70"/>
      <c r="C439" s="70"/>
      <c r="D439" s="70"/>
      <c r="E439" s="2"/>
      <c r="F439" s="2"/>
      <c r="G439" s="3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2.75" customHeight="1">
      <c r="A440" s="2"/>
      <c r="B440" s="70"/>
      <c r="C440" s="70"/>
      <c r="D440" s="70"/>
      <c r="E440" s="2"/>
      <c r="F440" s="2"/>
      <c r="G440" s="3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2.75" customHeight="1">
      <c r="A441" s="2"/>
      <c r="B441" s="70"/>
      <c r="C441" s="70"/>
      <c r="D441" s="70"/>
      <c r="E441" s="2"/>
      <c r="F441" s="2"/>
      <c r="G441" s="3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2.75" customHeight="1">
      <c r="A442" s="2"/>
      <c r="B442" s="70"/>
      <c r="C442" s="70"/>
      <c r="D442" s="70"/>
      <c r="E442" s="2"/>
      <c r="F442" s="2"/>
      <c r="G442" s="3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2.75" customHeight="1">
      <c r="A443" s="2"/>
      <c r="B443" s="70"/>
      <c r="C443" s="70"/>
      <c r="D443" s="70"/>
      <c r="E443" s="2"/>
      <c r="F443" s="2"/>
      <c r="G443" s="3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2.75" customHeight="1">
      <c r="A444" s="2"/>
      <c r="B444" s="70"/>
      <c r="C444" s="70"/>
      <c r="D444" s="70"/>
      <c r="E444" s="2"/>
      <c r="F444" s="2"/>
      <c r="G444" s="3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2.75" customHeight="1">
      <c r="A445" s="2"/>
      <c r="B445" s="70"/>
      <c r="C445" s="70"/>
      <c r="D445" s="70"/>
      <c r="E445" s="2"/>
      <c r="F445" s="2"/>
      <c r="G445" s="3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2.75" customHeight="1">
      <c r="A446" s="2"/>
      <c r="B446" s="70"/>
      <c r="C446" s="70"/>
      <c r="D446" s="70"/>
      <c r="E446" s="2"/>
      <c r="F446" s="2"/>
      <c r="G446" s="3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2.75" customHeight="1">
      <c r="A447" s="2"/>
      <c r="B447" s="70"/>
      <c r="C447" s="70"/>
      <c r="D447" s="70"/>
      <c r="E447" s="2"/>
      <c r="F447" s="2"/>
      <c r="G447" s="3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2.75" customHeight="1">
      <c r="A448" s="2"/>
      <c r="B448" s="70"/>
      <c r="C448" s="70"/>
      <c r="D448" s="70"/>
      <c r="E448" s="2"/>
      <c r="F448" s="2"/>
      <c r="G448" s="3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2.75" customHeight="1">
      <c r="A449" s="2"/>
      <c r="B449" s="70"/>
      <c r="C449" s="70"/>
      <c r="D449" s="70"/>
      <c r="E449" s="2"/>
      <c r="F449" s="2"/>
      <c r="G449" s="3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2.75" customHeight="1">
      <c r="A450" s="2"/>
      <c r="B450" s="70"/>
      <c r="C450" s="70"/>
      <c r="D450" s="70"/>
      <c r="E450" s="2"/>
      <c r="F450" s="2"/>
      <c r="G450" s="3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2.75" customHeight="1">
      <c r="A451" s="2"/>
      <c r="B451" s="70"/>
      <c r="C451" s="70"/>
      <c r="D451" s="70"/>
      <c r="E451" s="2"/>
      <c r="F451" s="2"/>
      <c r="G451" s="3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2.75" customHeight="1">
      <c r="A452" s="2"/>
      <c r="B452" s="70"/>
      <c r="C452" s="70"/>
      <c r="D452" s="70"/>
      <c r="E452" s="2"/>
      <c r="F452" s="2"/>
      <c r="G452" s="3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2.75" customHeight="1">
      <c r="A453" s="2"/>
      <c r="B453" s="70"/>
      <c r="C453" s="70"/>
      <c r="D453" s="70"/>
      <c r="E453" s="2"/>
      <c r="F453" s="2"/>
      <c r="G453" s="3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2.75" customHeight="1">
      <c r="A454" s="2"/>
      <c r="B454" s="70"/>
      <c r="C454" s="70"/>
      <c r="D454" s="70"/>
      <c r="E454" s="2"/>
      <c r="F454" s="2"/>
      <c r="G454" s="3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2.75" customHeight="1">
      <c r="A455" s="2"/>
      <c r="B455" s="70"/>
      <c r="C455" s="70"/>
      <c r="D455" s="70"/>
      <c r="E455" s="2"/>
      <c r="F455" s="2"/>
      <c r="G455" s="3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2.75" customHeight="1">
      <c r="A456" s="2"/>
      <c r="B456" s="70"/>
      <c r="C456" s="70"/>
      <c r="D456" s="70"/>
      <c r="E456" s="2"/>
      <c r="F456" s="2"/>
      <c r="G456" s="3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2.75" customHeight="1">
      <c r="A457" s="2"/>
      <c r="B457" s="70"/>
      <c r="C457" s="70"/>
      <c r="D457" s="70"/>
      <c r="E457" s="2"/>
      <c r="F457" s="2"/>
      <c r="G457" s="3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2.75" customHeight="1">
      <c r="A458" s="2"/>
      <c r="B458" s="70"/>
      <c r="C458" s="70"/>
      <c r="D458" s="70"/>
      <c r="E458" s="2"/>
      <c r="F458" s="2"/>
      <c r="G458" s="3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2.75" customHeight="1">
      <c r="A459" s="2"/>
      <c r="B459" s="70"/>
      <c r="C459" s="70"/>
      <c r="D459" s="70"/>
      <c r="E459" s="2"/>
      <c r="F459" s="2"/>
      <c r="G459" s="3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2.75" customHeight="1">
      <c r="A460" s="2"/>
      <c r="B460" s="70"/>
      <c r="C460" s="70"/>
      <c r="D460" s="70"/>
      <c r="E460" s="2"/>
      <c r="F460" s="2"/>
      <c r="G460" s="3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2.75" customHeight="1">
      <c r="A461" s="2"/>
      <c r="B461" s="70"/>
      <c r="C461" s="70"/>
      <c r="D461" s="70"/>
      <c r="E461" s="2"/>
      <c r="F461" s="2"/>
      <c r="G461" s="3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2.75" customHeight="1">
      <c r="A462" s="2"/>
      <c r="B462" s="70"/>
      <c r="C462" s="70"/>
      <c r="D462" s="70"/>
      <c r="E462" s="2"/>
      <c r="F462" s="2"/>
      <c r="G462" s="3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2.75" customHeight="1">
      <c r="A463" s="2"/>
      <c r="B463" s="70"/>
      <c r="C463" s="70"/>
      <c r="D463" s="70"/>
      <c r="E463" s="2"/>
      <c r="F463" s="2"/>
      <c r="G463" s="3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2.75" customHeight="1">
      <c r="A464" s="2"/>
      <c r="B464" s="70"/>
      <c r="C464" s="70"/>
      <c r="D464" s="70"/>
      <c r="E464" s="2"/>
      <c r="F464" s="2"/>
      <c r="G464" s="3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2.75" customHeight="1">
      <c r="A465" s="2"/>
      <c r="B465" s="70"/>
      <c r="C465" s="70"/>
      <c r="D465" s="70"/>
      <c r="E465" s="2"/>
      <c r="F465" s="2"/>
      <c r="G465" s="3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2.75" customHeight="1">
      <c r="A466" s="2"/>
      <c r="B466" s="70"/>
      <c r="C466" s="70"/>
      <c r="D466" s="70"/>
      <c r="E466" s="2"/>
      <c r="F466" s="2"/>
      <c r="G466" s="3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2.75" customHeight="1">
      <c r="A467" s="2"/>
      <c r="B467" s="70"/>
      <c r="C467" s="70"/>
      <c r="D467" s="70"/>
      <c r="E467" s="2"/>
      <c r="F467" s="2"/>
      <c r="G467" s="3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2.75" customHeight="1">
      <c r="A468" s="2"/>
      <c r="B468" s="70"/>
      <c r="C468" s="70"/>
      <c r="D468" s="70"/>
      <c r="E468" s="2"/>
      <c r="F468" s="2"/>
      <c r="G468" s="3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2.75" customHeight="1">
      <c r="A469" s="2"/>
      <c r="B469" s="70"/>
      <c r="C469" s="70"/>
      <c r="D469" s="70"/>
      <c r="E469" s="2"/>
      <c r="F469" s="2"/>
      <c r="G469" s="3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2.75" customHeight="1">
      <c r="A470" s="2"/>
      <c r="B470" s="70"/>
      <c r="C470" s="70"/>
      <c r="D470" s="70"/>
      <c r="E470" s="2"/>
      <c r="F470" s="2"/>
      <c r="G470" s="3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2.75" customHeight="1">
      <c r="A471" s="2"/>
      <c r="B471" s="70"/>
      <c r="C471" s="70"/>
      <c r="D471" s="70"/>
      <c r="E471" s="2"/>
      <c r="F471" s="2"/>
      <c r="G471" s="3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2.75" customHeight="1">
      <c r="A472" s="2"/>
      <c r="B472" s="70"/>
      <c r="C472" s="70"/>
      <c r="D472" s="70"/>
      <c r="E472" s="2"/>
      <c r="F472" s="2"/>
      <c r="G472" s="3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2.75" customHeight="1">
      <c r="A473" s="2"/>
      <c r="B473" s="70"/>
      <c r="C473" s="70"/>
      <c r="D473" s="70"/>
      <c r="E473" s="2"/>
      <c r="F473" s="2"/>
      <c r="G473" s="3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2.75" customHeight="1">
      <c r="A474" s="2"/>
      <c r="B474" s="70"/>
      <c r="C474" s="70"/>
      <c r="D474" s="70"/>
      <c r="E474" s="2"/>
      <c r="F474" s="2"/>
      <c r="G474" s="3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2.75" customHeight="1">
      <c r="A475" s="2"/>
      <c r="B475" s="70"/>
      <c r="C475" s="70"/>
      <c r="D475" s="70"/>
      <c r="E475" s="2"/>
      <c r="F475" s="2"/>
      <c r="G475" s="3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2.75" customHeight="1">
      <c r="A476" s="2"/>
      <c r="B476" s="70"/>
      <c r="C476" s="70"/>
      <c r="D476" s="70"/>
      <c r="E476" s="2"/>
      <c r="F476" s="2"/>
      <c r="G476" s="3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2.75" customHeight="1">
      <c r="A477" s="2"/>
      <c r="B477" s="70"/>
      <c r="C477" s="70"/>
      <c r="D477" s="70"/>
      <c r="E477" s="2"/>
      <c r="F477" s="2"/>
      <c r="G477" s="3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2.75" customHeight="1">
      <c r="A478" s="2"/>
      <c r="B478" s="70"/>
      <c r="C478" s="70"/>
      <c r="D478" s="70"/>
      <c r="E478" s="2"/>
      <c r="F478" s="2"/>
      <c r="G478" s="3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2.75" customHeight="1">
      <c r="A479" s="2"/>
      <c r="B479" s="70"/>
      <c r="C479" s="70"/>
      <c r="D479" s="70"/>
      <c r="E479" s="2"/>
      <c r="F479" s="2"/>
      <c r="G479" s="3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2.75" customHeight="1">
      <c r="A480" s="2"/>
      <c r="B480" s="70"/>
      <c r="C480" s="70"/>
      <c r="D480" s="70"/>
      <c r="E480" s="2"/>
      <c r="F480" s="2"/>
      <c r="G480" s="3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2.75" customHeight="1">
      <c r="A481" s="2"/>
      <c r="B481" s="70"/>
      <c r="C481" s="70"/>
      <c r="D481" s="70"/>
      <c r="E481" s="2"/>
      <c r="F481" s="2"/>
      <c r="G481" s="3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2.75" customHeight="1">
      <c r="A482" s="2"/>
      <c r="B482" s="70"/>
      <c r="C482" s="70"/>
      <c r="D482" s="70"/>
      <c r="E482" s="2"/>
      <c r="F482" s="2"/>
      <c r="G482" s="3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2.75" customHeight="1">
      <c r="A483" s="2"/>
      <c r="B483" s="70"/>
      <c r="C483" s="70"/>
      <c r="D483" s="70"/>
      <c r="E483" s="2"/>
      <c r="F483" s="2"/>
      <c r="G483" s="3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2.75" customHeight="1">
      <c r="A484" s="2"/>
      <c r="B484" s="70"/>
      <c r="C484" s="70"/>
      <c r="D484" s="70"/>
      <c r="E484" s="2"/>
      <c r="F484" s="2"/>
      <c r="G484" s="3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2.75" customHeight="1">
      <c r="A485" s="2"/>
      <c r="B485" s="70"/>
      <c r="C485" s="70"/>
      <c r="D485" s="70"/>
      <c r="E485" s="2"/>
      <c r="F485" s="2"/>
      <c r="G485" s="3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2.75" customHeight="1">
      <c r="A486" s="2"/>
      <c r="B486" s="70"/>
      <c r="C486" s="70"/>
      <c r="D486" s="70"/>
      <c r="E486" s="2"/>
      <c r="F486" s="2"/>
      <c r="G486" s="3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2.75" customHeight="1">
      <c r="A487" s="2"/>
      <c r="B487" s="70"/>
      <c r="C487" s="70"/>
      <c r="D487" s="70"/>
      <c r="E487" s="2"/>
      <c r="F487" s="2"/>
      <c r="G487" s="3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2.75" customHeight="1">
      <c r="A488" s="2"/>
      <c r="B488" s="70"/>
      <c r="C488" s="70"/>
      <c r="D488" s="70"/>
      <c r="E488" s="2"/>
      <c r="F488" s="2"/>
      <c r="G488" s="3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2.75" customHeight="1">
      <c r="A489" s="2"/>
      <c r="B489" s="70"/>
      <c r="C489" s="70"/>
      <c r="D489" s="70"/>
      <c r="E489" s="2"/>
      <c r="F489" s="2"/>
      <c r="G489" s="3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2.75" customHeight="1">
      <c r="A490" s="2"/>
      <c r="B490" s="70"/>
      <c r="C490" s="70"/>
      <c r="D490" s="70"/>
      <c r="E490" s="2"/>
      <c r="F490" s="2"/>
      <c r="G490" s="3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2.75" customHeight="1">
      <c r="A491" s="2"/>
      <c r="B491" s="70"/>
      <c r="C491" s="70"/>
      <c r="D491" s="70"/>
      <c r="E491" s="2"/>
      <c r="F491" s="2"/>
      <c r="G491" s="3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2.75" customHeight="1">
      <c r="A492" s="2"/>
      <c r="B492" s="70"/>
      <c r="C492" s="70"/>
      <c r="D492" s="70"/>
      <c r="E492" s="2"/>
      <c r="F492" s="2"/>
      <c r="G492" s="3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2.75" customHeight="1">
      <c r="A493" s="2"/>
      <c r="B493" s="70"/>
      <c r="C493" s="70"/>
      <c r="D493" s="70"/>
      <c r="E493" s="2"/>
      <c r="F493" s="2"/>
      <c r="G493" s="3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2.75" customHeight="1">
      <c r="A494" s="2"/>
      <c r="B494" s="70"/>
      <c r="C494" s="70"/>
      <c r="D494" s="70"/>
      <c r="E494" s="2"/>
      <c r="F494" s="2"/>
      <c r="G494" s="3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2.75" customHeight="1">
      <c r="A495" s="2"/>
      <c r="B495" s="70"/>
      <c r="C495" s="70"/>
      <c r="D495" s="70"/>
      <c r="E495" s="2"/>
      <c r="F495" s="2"/>
      <c r="G495" s="3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2.75" customHeight="1">
      <c r="A496" s="2"/>
      <c r="B496" s="70"/>
      <c r="C496" s="70"/>
      <c r="D496" s="70"/>
      <c r="E496" s="2"/>
      <c r="F496" s="2"/>
      <c r="G496" s="3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2.75" customHeight="1">
      <c r="A497" s="2"/>
      <c r="B497" s="70"/>
      <c r="C497" s="70"/>
      <c r="D497" s="70"/>
      <c r="E497" s="2"/>
      <c r="F497" s="2"/>
      <c r="G497" s="3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2.75" customHeight="1">
      <c r="A498" s="2"/>
      <c r="B498" s="70"/>
      <c r="C498" s="70"/>
      <c r="D498" s="70"/>
      <c r="E498" s="2"/>
      <c r="F498" s="2"/>
      <c r="G498" s="3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2.75" customHeight="1">
      <c r="A499" s="2"/>
      <c r="B499" s="70"/>
      <c r="C499" s="70"/>
      <c r="D499" s="70"/>
      <c r="E499" s="2"/>
      <c r="F499" s="2"/>
      <c r="G499" s="3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2.75" customHeight="1">
      <c r="A500" s="2"/>
      <c r="B500" s="70"/>
      <c r="C500" s="70"/>
      <c r="D500" s="70"/>
      <c r="E500" s="2"/>
      <c r="F500" s="2"/>
      <c r="G500" s="3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2.75" customHeight="1">
      <c r="A501" s="2"/>
      <c r="B501" s="70"/>
      <c r="C501" s="70"/>
      <c r="D501" s="70"/>
      <c r="E501" s="2"/>
      <c r="F501" s="2"/>
      <c r="G501" s="3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2.75" customHeight="1">
      <c r="A502" s="2"/>
      <c r="B502" s="70"/>
      <c r="C502" s="70"/>
      <c r="D502" s="70"/>
      <c r="E502" s="2"/>
      <c r="F502" s="2"/>
      <c r="G502" s="3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2.75" customHeight="1">
      <c r="A503" s="2"/>
      <c r="B503" s="70"/>
      <c r="C503" s="70"/>
      <c r="D503" s="70"/>
      <c r="E503" s="2"/>
      <c r="F503" s="2"/>
      <c r="G503" s="3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2.75" customHeight="1">
      <c r="A504" s="2"/>
      <c r="B504" s="70"/>
      <c r="C504" s="70"/>
      <c r="D504" s="70"/>
      <c r="E504" s="2"/>
      <c r="F504" s="2"/>
      <c r="G504" s="3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2.75" customHeight="1">
      <c r="A505" s="2"/>
      <c r="B505" s="70"/>
      <c r="C505" s="70"/>
      <c r="D505" s="70"/>
      <c r="E505" s="2"/>
      <c r="F505" s="2"/>
      <c r="G505" s="3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2.75" customHeight="1">
      <c r="A506" s="2"/>
      <c r="B506" s="70"/>
      <c r="C506" s="70"/>
      <c r="D506" s="70"/>
      <c r="E506" s="2"/>
      <c r="F506" s="2"/>
      <c r="G506" s="3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2.75" customHeight="1">
      <c r="A507" s="2"/>
      <c r="B507" s="70"/>
      <c r="C507" s="70"/>
      <c r="D507" s="70"/>
      <c r="E507" s="2"/>
      <c r="F507" s="2"/>
      <c r="G507" s="3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2.75" customHeight="1">
      <c r="A508" s="2"/>
      <c r="B508" s="70"/>
      <c r="C508" s="70"/>
      <c r="D508" s="70"/>
      <c r="E508" s="2"/>
      <c r="F508" s="2"/>
      <c r="G508" s="3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2.75" customHeight="1">
      <c r="A509" s="2"/>
      <c r="B509" s="70"/>
      <c r="C509" s="70"/>
      <c r="D509" s="70"/>
      <c r="E509" s="2"/>
      <c r="F509" s="2"/>
      <c r="G509" s="3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2.75" customHeight="1">
      <c r="A510" s="2"/>
      <c r="B510" s="70"/>
      <c r="C510" s="70"/>
      <c r="D510" s="70"/>
      <c r="E510" s="2"/>
      <c r="F510" s="2"/>
      <c r="G510" s="3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2.75" customHeight="1">
      <c r="A511" s="2"/>
      <c r="B511" s="70"/>
      <c r="C511" s="70"/>
      <c r="D511" s="70"/>
      <c r="E511" s="2"/>
      <c r="F511" s="2"/>
      <c r="G511" s="3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2.75" customHeight="1">
      <c r="A512" s="2"/>
      <c r="B512" s="70"/>
      <c r="C512" s="70"/>
      <c r="D512" s="70"/>
      <c r="E512" s="2"/>
      <c r="F512" s="2"/>
      <c r="G512" s="3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2.75" customHeight="1">
      <c r="A513" s="2"/>
      <c r="B513" s="70"/>
      <c r="C513" s="70"/>
      <c r="D513" s="70"/>
      <c r="E513" s="2"/>
      <c r="F513" s="2"/>
      <c r="G513" s="3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2.75" customHeight="1">
      <c r="A514" s="2"/>
      <c r="B514" s="70"/>
      <c r="C514" s="70"/>
      <c r="D514" s="70"/>
      <c r="E514" s="2"/>
      <c r="F514" s="2"/>
      <c r="G514" s="3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2.75" customHeight="1">
      <c r="A515" s="2"/>
      <c r="B515" s="70"/>
      <c r="C515" s="70"/>
      <c r="D515" s="70"/>
      <c r="E515" s="2"/>
      <c r="F515" s="2"/>
      <c r="G515" s="3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2.75" customHeight="1">
      <c r="A516" s="2"/>
      <c r="B516" s="70"/>
      <c r="C516" s="70"/>
      <c r="D516" s="70"/>
      <c r="E516" s="2"/>
      <c r="F516" s="2"/>
      <c r="G516" s="3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2.75" customHeight="1">
      <c r="A517" s="2"/>
      <c r="B517" s="70"/>
      <c r="C517" s="70"/>
      <c r="D517" s="70"/>
      <c r="E517" s="2"/>
      <c r="F517" s="2"/>
      <c r="G517" s="3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2.75" customHeight="1">
      <c r="A518" s="2"/>
      <c r="B518" s="70"/>
      <c r="C518" s="70"/>
      <c r="D518" s="70"/>
      <c r="E518" s="2"/>
      <c r="F518" s="2"/>
      <c r="G518" s="3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2.75" customHeight="1">
      <c r="A519" s="2"/>
      <c r="B519" s="70"/>
      <c r="C519" s="70"/>
      <c r="D519" s="70"/>
      <c r="E519" s="2"/>
      <c r="F519" s="2"/>
      <c r="G519" s="3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2.75" customHeight="1">
      <c r="A520" s="2"/>
      <c r="B520" s="70"/>
      <c r="C520" s="70"/>
      <c r="D520" s="70"/>
      <c r="E520" s="2"/>
      <c r="F520" s="2"/>
      <c r="G520" s="3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2.75" customHeight="1">
      <c r="A521" s="2"/>
      <c r="B521" s="70"/>
      <c r="C521" s="70"/>
      <c r="D521" s="70"/>
      <c r="E521" s="2"/>
      <c r="F521" s="2"/>
      <c r="G521" s="3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2.75" customHeight="1">
      <c r="A522" s="2"/>
      <c r="B522" s="70"/>
      <c r="C522" s="70"/>
      <c r="D522" s="70"/>
      <c r="E522" s="2"/>
      <c r="F522" s="2"/>
      <c r="G522" s="3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2.75" customHeight="1">
      <c r="A523" s="2"/>
      <c r="B523" s="70"/>
      <c r="C523" s="70"/>
      <c r="D523" s="70"/>
      <c r="E523" s="2"/>
      <c r="F523" s="2"/>
      <c r="G523" s="3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2.75" customHeight="1">
      <c r="A524" s="2"/>
      <c r="B524" s="70"/>
      <c r="C524" s="70"/>
      <c r="D524" s="70"/>
      <c r="E524" s="2"/>
      <c r="F524" s="2"/>
      <c r="G524" s="3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2.75" customHeight="1">
      <c r="A525" s="2"/>
      <c r="B525" s="70"/>
      <c r="C525" s="70"/>
      <c r="D525" s="70"/>
      <c r="E525" s="2"/>
      <c r="F525" s="2"/>
      <c r="G525" s="3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2.75" customHeight="1">
      <c r="A526" s="2"/>
      <c r="B526" s="70"/>
      <c r="C526" s="70"/>
      <c r="D526" s="70"/>
      <c r="E526" s="2"/>
      <c r="F526" s="2"/>
      <c r="G526" s="3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2.75" customHeight="1">
      <c r="A527" s="2"/>
      <c r="B527" s="70"/>
      <c r="C527" s="70"/>
      <c r="D527" s="70"/>
      <c r="E527" s="2"/>
      <c r="F527" s="2"/>
      <c r="G527" s="3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2.75" customHeight="1">
      <c r="A528" s="2"/>
      <c r="B528" s="70"/>
      <c r="C528" s="70"/>
      <c r="D528" s="70"/>
      <c r="E528" s="2"/>
      <c r="F528" s="2"/>
      <c r="G528" s="3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2.75" customHeight="1">
      <c r="A529" s="2"/>
      <c r="B529" s="70"/>
      <c r="C529" s="70"/>
      <c r="D529" s="70"/>
      <c r="E529" s="2"/>
      <c r="F529" s="2"/>
      <c r="G529" s="3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2.75" customHeight="1">
      <c r="A530" s="2"/>
      <c r="B530" s="70"/>
      <c r="C530" s="70"/>
      <c r="D530" s="70"/>
      <c r="E530" s="2"/>
      <c r="F530" s="2"/>
      <c r="G530" s="3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2.75" customHeight="1">
      <c r="A531" s="2"/>
      <c r="B531" s="70"/>
      <c r="C531" s="70"/>
      <c r="D531" s="70"/>
      <c r="E531" s="2"/>
      <c r="F531" s="2"/>
      <c r="G531" s="3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2.75" customHeight="1">
      <c r="A532" s="2"/>
      <c r="B532" s="70"/>
      <c r="C532" s="70"/>
      <c r="D532" s="70"/>
      <c r="E532" s="2"/>
      <c r="F532" s="2"/>
      <c r="G532" s="3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2.75" customHeight="1">
      <c r="A533" s="2"/>
      <c r="B533" s="70"/>
      <c r="C533" s="70"/>
      <c r="D533" s="70"/>
      <c r="E533" s="2"/>
      <c r="F533" s="2"/>
      <c r="G533" s="3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2.75" customHeight="1">
      <c r="A534" s="2"/>
      <c r="B534" s="70"/>
      <c r="C534" s="70"/>
      <c r="D534" s="70"/>
      <c r="E534" s="2"/>
      <c r="F534" s="2"/>
      <c r="G534" s="3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2.75" customHeight="1">
      <c r="A535" s="2"/>
      <c r="B535" s="70"/>
      <c r="C535" s="70"/>
      <c r="D535" s="70"/>
      <c r="E535" s="2"/>
      <c r="F535" s="2"/>
      <c r="G535" s="3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2.75" customHeight="1">
      <c r="A536" s="2"/>
      <c r="B536" s="70"/>
      <c r="C536" s="70"/>
      <c r="D536" s="70"/>
      <c r="E536" s="2"/>
      <c r="F536" s="2"/>
      <c r="G536" s="3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2.75" customHeight="1">
      <c r="A537" s="2"/>
      <c r="B537" s="70"/>
      <c r="C537" s="70"/>
      <c r="D537" s="70"/>
      <c r="E537" s="2"/>
      <c r="F537" s="2"/>
      <c r="G537" s="3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2.75" customHeight="1">
      <c r="A538" s="2"/>
      <c r="B538" s="70"/>
      <c r="C538" s="70"/>
      <c r="D538" s="70"/>
      <c r="E538" s="2"/>
      <c r="F538" s="2"/>
      <c r="G538" s="3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2.75" customHeight="1">
      <c r="A539" s="2"/>
      <c r="B539" s="70"/>
      <c r="C539" s="70"/>
      <c r="D539" s="70"/>
      <c r="E539" s="2"/>
      <c r="F539" s="2"/>
      <c r="G539" s="3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2.75" customHeight="1">
      <c r="A540" s="2"/>
      <c r="B540" s="70"/>
      <c r="C540" s="70"/>
      <c r="D540" s="70"/>
      <c r="E540" s="2"/>
      <c r="F540" s="2"/>
      <c r="G540" s="3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2.75" customHeight="1">
      <c r="A541" s="2"/>
      <c r="B541" s="70"/>
      <c r="C541" s="70"/>
      <c r="D541" s="70"/>
      <c r="E541" s="2"/>
      <c r="F541" s="2"/>
      <c r="G541" s="3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2.75" customHeight="1">
      <c r="A542" s="2"/>
      <c r="B542" s="70"/>
      <c r="C542" s="70"/>
      <c r="D542" s="70"/>
      <c r="E542" s="2"/>
      <c r="F542" s="2"/>
      <c r="G542" s="3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2.75" customHeight="1">
      <c r="A543" s="2"/>
      <c r="B543" s="70"/>
      <c r="C543" s="70"/>
      <c r="D543" s="70"/>
      <c r="E543" s="2"/>
      <c r="F543" s="2"/>
      <c r="G543" s="3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2.75" customHeight="1">
      <c r="A544" s="2"/>
      <c r="B544" s="70"/>
      <c r="C544" s="70"/>
      <c r="D544" s="70"/>
      <c r="E544" s="2"/>
      <c r="F544" s="2"/>
      <c r="G544" s="3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2.75" customHeight="1">
      <c r="A545" s="2"/>
      <c r="B545" s="70"/>
      <c r="C545" s="70"/>
      <c r="D545" s="70"/>
      <c r="E545" s="2"/>
      <c r="F545" s="2"/>
      <c r="G545" s="3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2.75" customHeight="1">
      <c r="A546" s="2"/>
      <c r="B546" s="70"/>
      <c r="C546" s="70"/>
      <c r="D546" s="70"/>
      <c r="E546" s="2"/>
      <c r="F546" s="2"/>
      <c r="G546" s="3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2.75" customHeight="1">
      <c r="A547" s="2"/>
      <c r="B547" s="70"/>
      <c r="C547" s="70"/>
      <c r="D547" s="70"/>
      <c r="E547" s="2"/>
      <c r="F547" s="2"/>
      <c r="G547" s="3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2.75" customHeight="1">
      <c r="A548" s="2"/>
      <c r="B548" s="70"/>
      <c r="C548" s="70"/>
      <c r="D548" s="70"/>
      <c r="E548" s="2"/>
      <c r="F548" s="2"/>
      <c r="G548" s="3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2.75" customHeight="1">
      <c r="A549" s="2"/>
      <c r="B549" s="70"/>
      <c r="C549" s="70"/>
      <c r="D549" s="70"/>
      <c r="E549" s="2"/>
      <c r="F549" s="2"/>
      <c r="G549" s="3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2.75" customHeight="1">
      <c r="A550" s="2"/>
      <c r="B550" s="70"/>
      <c r="C550" s="70"/>
      <c r="D550" s="70"/>
      <c r="E550" s="2"/>
      <c r="F550" s="2"/>
      <c r="G550" s="3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2.75" customHeight="1">
      <c r="A551" s="2"/>
      <c r="B551" s="70"/>
      <c r="C551" s="70"/>
      <c r="D551" s="70"/>
      <c r="E551" s="2"/>
      <c r="F551" s="2"/>
      <c r="G551" s="3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2.75" customHeight="1">
      <c r="A552" s="2"/>
      <c r="B552" s="70"/>
      <c r="C552" s="70"/>
      <c r="D552" s="70"/>
      <c r="E552" s="2"/>
      <c r="F552" s="2"/>
      <c r="G552" s="3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2.75" customHeight="1">
      <c r="A553" s="2"/>
      <c r="B553" s="70"/>
      <c r="C553" s="70"/>
      <c r="D553" s="70"/>
      <c r="E553" s="2"/>
      <c r="F553" s="2"/>
      <c r="G553" s="3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2.75" customHeight="1">
      <c r="A554" s="2"/>
      <c r="B554" s="70"/>
      <c r="C554" s="70"/>
      <c r="D554" s="70"/>
      <c r="E554" s="2"/>
      <c r="F554" s="2"/>
      <c r="G554" s="3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2.75" customHeight="1">
      <c r="A555" s="2"/>
      <c r="B555" s="70"/>
      <c r="C555" s="70"/>
      <c r="D555" s="70"/>
      <c r="E555" s="2"/>
      <c r="F555" s="2"/>
      <c r="G555" s="3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2.75" customHeight="1">
      <c r="A556" s="2"/>
      <c r="B556" s="70"/>
      <c r="C556" s="70"/>
      <c r="D556" s="70"/>
      <c r="E556" s="2"/>
      <c r="F556" s="2"/>
      <c r="G556" s="3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2.75" customHeight="1">
      <c r="A557" s="2"/>
      <c r="B557" s="70"/>
      <c r="C557" s="70"/>
      <c r="D557" s="70"/>
      <c r="E557" s="2"/>
      <c r="F557" s="2"/>
      <c r="G557" s="3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2.75" customHeight="1">
      <c r="A558" s="2"/>
      <c r="B558" s="70"/>
      <c r="C558" s="70"/>
      <c r="D558" s="70"/>
      <c r="E558" s="2"/>
      <c r="F558" s="2"/>
      <c r="G558" s="3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2.75" customHeight="1">
      <c r="A559" s="2"/>
      <c r="B559" s="70"/>
      <c r="C559" s="70"/>
      <c r="D559" s="70"/>
      <c r="E559" s="2"/>
      <c r="F559" s="2"/>
      <c r="G559" s="3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2.75" customHeight="1">
      <c r="A560" s="2"/>
      <c r="B560" s="70"/>
      <c r="C560" s="70"/>
      <c r="D560" s="70"/>
      <c r="E560" s="2"/>
      <c r="F560" s="2"/>
      <c r="G560" s="3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2.75" customHeight="1">
      <c r="A561" s="2"/>
      <c r="B561" s="70"/>
      <c r="C561" s="70"/>
      <c r="D561" s="70"/>
      <c r="E561" s="2"/>
      <c r="F561" s="2"/>
      <c r="G561" s="3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2.75" customHeight="1">
      <c r="A562" s="2"/>
      <c r="B562" s="70"/>
      <c r="C562" s="70"/>
      <c r="D562" s="70"/>
      <c r="E562" s="2"/>
      <c r="F562" s="2"/>
      <c r="G562" s="3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2.75" customHeight="1">
      <c r="A563" s="2"/>
      <c r="B563" s="70"/>
      <c r="C563" s="70"/>
      <c r="D563" s="70"/>
      <c r="E563" s="2"/>
      <c r="F563" s="2"/>
      <c r="G563" s="3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2.75" customHeight="1">
      <c r="A564" s="2"/>
      <c r="B564" s="70"/>
      <c r="C564" s="70"/>
      <c r="D564" s="70"/>
      <c r="E564" s="2"/>
      <c r="F564" s="2"/>
      <c r="G564" s="3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2.75" customHeight="1">
      <c r="A565" s="2"/>
      <c r="B565" s="70"/>
      <c r="C565" s="70"/>
      <c r="D565" s="70"/>
      <c r="E565" s="2"/>
      <c r="F565" s="2"/>
      <c r="G565" s="3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2.75" customHeight="1">
      <c r="A566" s="2"/>
      <c r="B566" s="70"/>
      <c r="C566" s="70"/>
      <c r="D566" s="70"/>
      <c r="E566" s="2"/>
      <c r="F566" s="2"/>
      <c r="G566" s="3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2.75" customHeight="1">
      <c r="A567" s="2"/>
      <c r="B567" s="70"/>
      <c r="C567" s="70"/>
      <c r="D567" s="70"/>
      <c r="E567" s="2"/>
      <c r="F567" s="2"/>
      <c r="G567" s="3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2.75" customHeight="1">
      <c r="A568" s="2"/>
      <c r="B568" s="70"/>
      <c r="C568" s="70"/>
      <c r="D568" s="70"/>
      <c r="E568" s="2"/>
      <c r="F568" s="2"/>
      <c r="G568" s="3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2.75" customHeight="1">
      <c r="A569" s="2"/>
      <c r="B569" s="70"/>
      <c r="C569" s="70"/>
      <c r="D569" s="70"/>
      <c r="E569" s="2"/>
      <c r="F569" s="2"/>
      <c r="G569" s="3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2.75" customHeight="1">
      <c r="A570" s="2"/>
      <c r="B570" s="70"/>
      <c r="C570" s="70"/>
      <c r="D570" s="70"/>
      <c r="E570" s="2"/>
      <c r="F570" s="2"/>
      <c r="G570" s="3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2.75" customHeight="1">
      <c r="A571" s="2"/>
      <c r="B571" s="70"/>
      <c r="C571" s="70"/>
      <c r="D571" s="70"/>
      <c r="E571" s="2"/>
      <c r="F571" s="2"/>
      <c r="G571" s="3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2.75" customHeight="1">
      <c r="A572" s="2"/>
      <c r="B572" s="70"/>
      <c r="C572" s="70"/>
      <c r="D572" s="70"/>
      <c r="E572" s="2"/>
      <c r="F572" s="2"/>
      <c r="G572" s="3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2.75" customHeight="1">
      <c r="A573" s="2"/>
      <c r="B573" s="70"/>
      <c r="C573" s="70"/>
      <c r="D573" s="70"/>
      <c r="E573" s="2"/>
      <c r="F573" s="2"/>
      <c r="G573" s="3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2.75" customHeight="1">
      <c r="A574" s="2"/>
      <c r="B574" s="70"/>
      <c r="C574" s="70"/>
      <c r="D574" s="70"/>
      <c r="E574" s="2"/>
      <c r="F574" s="2"/>
      <c r="G574" s="3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2.75" customHeight="1">
      <c r="A575" s="2"/>
      <c r="B575" s="70"/>
      <c r="C575" s="70"/>
      <c r="D575" s="70"/>
      <c r="E575" s="2"/>
      <c r="F575" s="2"/>
      <c r="G575" s="3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2.75" customHeight="1">
      <c r="A576" s="2"/>
      <c r="B576" s="70"/>
      <c r="C576" s="70"/>
      <c r="D576" s="70"/>
      <c r="E576" s="2"/>
      <c r="F576" s="2"/>
      <c r="G576" s="3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2.75" customHeight="1">
      <c r="A577" s="2"/>
      <c r="B577" s="70"/>
      <c r="C577" s="70"/>
      <c r="D577" s="70"/>
      <c r="E577" s="2"/>
      <c r="F577" s="2"/>
      <c r="G577" s="3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2.75" customHeight="1">
      <c r="A578" s="2"/>
      <c r="B578" s="70"/>
      <c r="C578" s="70"/>
      <c r="D578" s="70"/>
      <c r="E578" s="2"/>
      <c r="F578" s="2"/>
      <c r="G578" s="3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2.75" customHeight="1">
      <c r="A579" s="2"/>
      <c r="B579" s="70"/>
      <c r="C579" s="70"/>
      <c r="D579" s="70"/>
      <c r="E579" s="2"/>
      <c r="F579" s="2"/>
      <c r="G579" s="3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2.75" customHeight="1">
      <c r="A580" s="2"/>
      <c r="B580" s="70"/>
      <c r="C580" s="70"/>
      <c r="D580" s="70"/>
      <c r="E580" s="2"/>
      <c r="F580" s="2"/>
      <c r="G580" s="3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2.75" customHeight="1">
      <c r="A581" s="2"/>
      <c r="B581" s="70"/>
      <c r="C581" s="70"/>
      <c r="D581" s="70"/>
      <c r="E581" s="2"/>
      <c r="F581" s="2"/>
      <c r="G581" s="3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2.75" customHeight="1">
      <c r="A582" s="2"/>
      <c r="B582" s="70"/>
      <c r="C582" s="70"/>
      <c r="D582" s="70"/>
      <c r="E582" s="2"/>
      <c r="F582" s="2"/>
      <c r="G582" s="3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2.75" customHeight="1">
      <c r="A583" s="2"/>
      <c r="B583" s="70"/>
      <c r="C583" s="70"/>
      <c r="D583" s="70"/>
      <c r="E583" s="2"/>
      <c r="F583" s="2"/>
      <c r="G583" s="3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2.75" customHeight="1">
      <c r="A584" s="2"/>
      <c r="B584" s="70"/>
      <c r="C584" s="70"/>
      <c r="D584" s="70"/>
      <c r="E584" s="2"/>
      <c r="F584" s="2"/>
      <c r="G584" s="3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2.75" customHeight="1">
      <c r="A585" s="2"/>
      <c r="B585" s="70"/>
      <c r="C585" s="70"/>
      <c r="D585" s="70"/>
      <c r="E585" s="2"/>
      <c r="F585" s="2"/>
      <c r="G585" s="3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2.75" customHeight="1">
      <c r="A586" s="2"/>
      <c r="B586" s="70"/>
      <c r="C586" s="70"/>
      <c r="D586" s="70"/>
      <c r="E586" s="2"/>
      <c r="F586" s="2"/>
      <c r="G586" s="3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2.75" customHeight="1">
      <c r="A587" s="2"/>
      <c r="B587" s="70"/>
      <c r="C587" s="70"/>
      <c r="D587" s="70"/>
      <c r="E587" s="2"/>
      <c r="F587" s="2"/>
      <c r="G587" s="3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2.75" customHeight="1">
      <c r="A588" s="2"/>
      <c r="B588" s="70"/>
      <c r="C588" s="70"/>
      <c r="D588" s="70"/>
      <c r="E588" s="2"/>
      <c r="F588" s="2"/>
      <c r="G588" s="3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2.75" customHeight="1">
      <c r="A589" s="2"/>
      <c r="B589" s="70"/>
      <c r="C589" s="70"/>
      <c r="D589" s="70"/>
      <c r="E589" s="2"/>
      <c r="F589" s="2"/>
      <c r="G589" s="3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2.75" customHeight="1">
      <c r="A590" s="2"/>
      <c r="B590" s="70"/>
      <c r="C590" s="70"/>
      <c r="D590" s="70"/>
      <c r="E590" s="2"/>
      <c r="F590" s="2"/>
      <c r="G590" s="3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2.75" customHeight="1">
      <c r="A591" s="2"/>
      <c r="B591" s="70"/>
      <c r="C591" s="70"/>
      <c r="D591" s="70"/>
      <c r="E591" s="2"/>
      <c r="F591" s="2"/>
      <c r="G591" s="3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2.75" customHeight="1">
      <c r="A592" s="2"/>
      <c r="B592" s="70"/>
      <c r="C592" s="70"/>
      <c r="D592" s="70"/>
      <c r="E592" s="2"/>
      <c r="F592" s="2"/>
      <c r="G592" s="3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2.75" customHeight="1">
      <c r="A593" s="2"/>
      <c r="B593" s="70"/>
      <c r="C593" s="70"/>
      <c r="D593" s="70"/>
      <c r="E593" s="2"/>
      <c r="F593" s="2"/>
      <c r="G593" s="3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2.75" customHeight="1">
      <c r="A594" s="2"/>
      <c r="B594" s="70"/>
      <c r="C594" s="70"/>
      <c r="D594" s="70"/>
      <c r="E594" s="2"/>
      <c r="F594" s="2"/>
      <c r="G594" s="3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2.75" customHeight="1">
      <c r="A595" s="2"/>
      <c r="B595" s="70"/>
      <c r="C595" s="70"/>
      <c r="D595" s="70"/>
      <c r="E595" s="2"/>
      <c r="F595" s="2"/>
      <c r="G595" s="3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2.75" customHeight="1">
      <c r="A596" s="2"/>
      <c r="B596" s="70"/>
      <c r="C596" s="70"/>
      <c r="D596" s="70"/>
      <c r="E596" s="2"/>
      <c r="F596" s="2"/>
      <c r="G596" s="3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2.75" customHeight="1">
      <c r="A597" s="2"/>
      <c r="B597" s="70"/>
      <c r="C597" s="70"/>
      <c r="D597" s="70"/>
      <c r="E597" s="2"/>
      <c r="F597" s="2"/>
      <c r="G597" s="3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2.75" customHeight="1">
      <c r="A598" s="2"/>
      <c r="B598" s="70"/>
      <c r="C598" s="70"/>
      <c r="D598" s="70"/>
      <c r="E598" s="2"/>
      <c r="F598" s="2"/>
      <c r="G598" s="3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2.75" customHeight="1">
      <c r="A599" s="2"/>
      <c r="B599" s="70"/>
      <c r="C599" s="70"/>
      <c r="D599" s="70"/>
      <c r="E599" s="2"/>
      <c r="F599" s="2"/>
      <c r="G599" s="3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2.75" customHeight="1">
      <c r="A600" s="2"/>
      <c r="B600" s="70"/>
      <c r="C600" s="70"/>
      <c r="D600" s="70"/>
      <c r="E600" s="2"/>
      <c r="F600" s="2"/>
      <c r="G600" s="3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2.75" customHeight="1">
      <c r="A601" s="2"/>
      <c r="B601" s="70"/>
      <c r="C601" s="70"/>
      <c r="D601" s="70"/>
      <c r="E601" s="2"/>
      <c r="F601" s="2"/>
      <c r="G601" s="3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2.75" customHeight="1">
      <c r="A602" s="2"/>
      <c r="B602" s="70"/>
      <c r="C602" s="70"/>
      <c r="D602" s="70"/>
      <c r="E602" s="2"/>
      <c r="F602" s="2"/>
      <c r="G602" s="3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2.75" customHeight="1">
      <c r="A603" s="2"/>
      <c r="B603" s="70"/>
      <c r="C603" s="70"/>
      <c r="D603" s="70"/>
      <c r="E603" s="2"/>
      <c r="F603" s="2"/>
      <c r="G603" s="3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2.75" customHeight="1">
      <c r="A604" s="2"/>
      <c r="B604" s="70"/>
      <c r="C604" s="70"/>
      <c r="D604" s="70"/>
      <c r="E604" s="2"/>
      <c r="F604" s="2"/>
      <c r="G604" s="3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2.75" customHeight="1">
      <c r="A605" s="2"/>
      <c r="B605" s="70"/>
      <c r="C605" s="70"/>
      <c r="D605" s="70"/>
      <c r="E605" s="2"/>
      <c r="F605" s="2"/>
      <c r="G605" s="3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2.75" customHeight="1">
      <c r="A606" s="2"/>
      <c r="B606" s="70"/>
      <c r="C606" s="70"/>
      <c r="D606" s="70"/>
      <c r="E606" s="2"/>
      <c r="F606" s="2"/>
      <c r="G606" s="3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2.75" customHeight="1">
      <c r="A607" s="2"/>
      <c r="B607" s="70"/>
      <c r="C607" s="70"/>
      <c r="D607" s="70"/>
      <c r="E607" s="2"/>
      <c r="F607" s="2"/>
      <c r="G607" s="3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2.75" customHeight="1">
      <c r="A608" s="2"/>
      <c r="B608" s="70"/>
      <c r="C608" s="70"/>
      <c r="D608" s="70"/>
      <c r="E608" s="2"/>
      <c r="F608" s="2"/>
      <c r="G608" s="3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2.75" customHeight="1">
      <c r="A609" s="2"/>
      <c r="B609" s="70"/>
      <c r="C609" s="70"/>
      <c r="D609" s="70"/>
      <c r="E609" s="2"/>
      <c r="F609" s="2"/>
      <c r="G609" s="3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2.75" customHeight="1">
      <c r="A610" s="2"/>
      <c r="B610" s="70"/>
      <c r="C610" s="70"/>
      <c r="D610" s="70"/>
      <c r="E610" s="2"/>
      <c r="F610" s="2"/>
      <c r="G610" s="3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2.75" customHeight="1">
      <c r="A611" s="2"/>
      <c r="B611" s="70"/>
      <c r="C611" s="70"/>
      <c r="D611" s="70"/>
      <c r="E611" s="2"/>
      <c r="F611" s="2"/>
      <c r="G611" s="3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2.75" customHeight="1">
      <c r="A612" s="2"/>
      <c r="B612" s="70"/>
      <c r="C612" s="70"/>
      <c r="D612" s="70"/>
      <c r="E612" s="2"/>
      <c r="F612" s="2"/>
      <c r="G612" s="3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2.75" customHeight="1">
      <c r="A613" s="2"/>
      <c r="B613" s="70"/>
      <c r="C613" s="70"/>
      <c r="D613" s="70"/>
      <c r="E613" s="2"/>
      <c r="F613" s="2"/>
      <c r="G613" s="3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2.75" customHeight="1">
      <c r="A614" s="2"/>
      <c r="B614" s="70"/>
      <c r="C614" s="70"/>
      <c r="D614" s="70"/>
      <c r="E614" s="2"/>
      <c r="F614" s="2"/>
      <c r="G614" s="3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2.75" customHeight="1">
      <c r="A615" s="2"/>
      <c r="B615" s="70"/>
      <c r="C615" s="70"/>
      <c r="D615" s="70"/>
      <c r="E615" s="2"/>
      <c r="F615" s="2"/>
      <c r="G615" s="3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2.75" customHeight="1">
      <c r="A616" s="2"/>
      <c r="B616" s="70"/>
      <c r="C616" s="70"/>
      <c r="D616" s="70"/>
      <c r="E616" s="2"/>
      <c r="F616" s="2"/>
      <c r="G616" s="3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2.75" customHeight="1">
      <c r="A617" s="2"/>
      <c r="B617" s="70"/>
      <c r="C617" s="70"/>
      <c r="D617" s="70"/>
      <c r="E617" s="2"/>
      <c r="F617" s="2"/>
      <c r="G617" s="3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2.75" customHeight="1">
      <c r="A618" s="2"/>
      <c r="B618" s="70"/>
      <c r="C618" s="70"/>
      <c r="D618" s="70"/>
      <c r="E618" s="2"/>
      <c r="F618" s="2"/>
      <c r="G618" s="3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2.75" customHeight="1">
      <c r="A619" s="2"/>
      <c r="B619" s="70"/>
      <c r="C619" s="70"/>
      <c r="D619" s="70"/>
      <c r="E619" s="2"/>
      <c r="F619" s="2"/>
      <c r="G619" s="3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2.75" customHeight="1">
      <c r="A620" s="2"/>
      <c r="B620" s="70"/>
      <c r="C620" s="70"/>
      <c r="D620" s="70"/>
      <c r="E620" s="2"/>
      <c r="F620" s="2"/>
      <c r="G620" s="3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2.75" customHeight="1">
      <c r="A621" s="2"/>
      <c r="B621" s="70"/>
      <c r="C621" s="70"/>
      <c r="D621" s="70"/>
      <c r="E621" s="2"/>
      <c r="F621" s="2"/>
      <c r="G621" s="3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2.75" customHeight="1">
      <c r="A622" s="2"/>
      <c r="B622" s="70"/>
      <c r="C622" s="70"/>
      <c r="D622" s="70"/>
      <c r="E622" s="2"/>
      <c r="F622" s="2"/>
      <c r="G622" s="3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2.75" customHeight="1">
      <c r="A623" s="2"/>
      <c r="B623" s="70"/>
      <c r="C623" s="70"/>
      <c r="D623" s="70"/>
      <c r="E623" s="2"/>
      <c r="F623" s="2"/>
      <c r="G623" s="3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2.75" customHeight="1">
      <c r="A624" s="2"/>
      <c r="B624" s="70"/>
      <c r="C624" s="70"/>
      <c r="D624" s="70"/>
      <c r="E624" s="2"/>
      <c r="F624" s="2"/>
      <c r="G624" s="3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2.75" customHeight="1">
      <c r="A625" s="2"/>
      <c r="B625" s="70"/>
      <c r="C625" s="70"/>
      <c r="D625" s="70"/>
      <c r="E625" s="2"/>
      <c r="F625" s="2"/>
      <c r="G625" s="3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2.75" customHeight="1">
      <c r="A626" s="2"/>
      <c r="B626" s="70"/>
      <c r="C626" s="70"/>
      <c r="D626" s="70"/>
      <c r="E626" s="2"/>
      <c r="F626" s="2"/>
      <c r="G626" s="3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2.75" customHeight="1">
      <c r="A627" s="2"/>
      <c r="B627" s="70"/>
      <c r="C627" s="70"/>
      <c r="D627" s="70"/>
      <c r="E627" s="2"/>
      <c r="F627" s="2"/>
      <c r="G627" s="3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2.75" customHeight="1">
      <c r="A628" s="2"/>
      <c r="B628" s="70"/>
      <c r="C628" s="70"/>
      <c r="D628" s="70"/>
      <c r="E628" s="2"/>
      <c r="F628" s="2"/>
      <c r="G628" s="3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2.75" customHeight="1">
      <c r="A629" s="2"/>
      <c r="B629" s="70"/>
      <c r="C629" s="70"/>
      <c r="D629" s="70"/>
      <c r="E629" s="2"/>
      <c r="F629" s="2"/>
      <c r="G629" s="3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2.75" customHeight="1">
      <c r="A630" s="2"/>
      <c r="B630" s="70"/>
      <c r="C630" s="70"/>
      <c r="D630" s="70"/>
      <c r="E630" s="2"/>
      <c r="F630" s="2"/>
      <c r="G630" s="3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2.75" customHeight="1">
      <c r="A631" s="2"/>
      <c r="B631" s="70"/>
      <c r="C631" s="70"/>
      <c r="D631" s="70"/>
      <c r="E631" s="2"/>
      <c r="F631" s="2"/>
      <c r="G631" s="3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2.75" customHeight="1">
      <c r="A632" s="2"/>
      <c r="B632" s="70"/>
      <c r="C632" s="70"/>
      <c r="D632" s="70"/>
      <c r="E632" s="2"/>
      <c r="F632" s="2"/>
      <c r="G632" s="3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2.75" customHeight="1">
      <c r="A633" s="2"/>
      <c r="B633" s="70"/>
      <c r="C633" s="70"/>
      <c r="D633" s="70"/>
      <c r="E633" s="2"/>
      <c r="F633" s="2"/>
      <c r="G633" s="3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2.75" customHeight="1">
      <c r="A634" s="2"/>
      <c r="B634" s="70"/>
      <c r="C634" s="70"/>
      <c r="D634" s="70"/>
      <c r="E634" s="2"/>
      <c r="F634" s="2"/>
      <c r="G634" s="3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2.75" customHeight="1">
      <c r="A635" s="2"/>
      <c r="B635" s="70"/>
      <c r="C635" s="70"/>
      <c r="D635" s="70"/>
      <c r="E635" s="2"/>
      <c r="F635" s="2"/>
      <c r="G635" s="3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2.75" customHeight="1">
      <c r="A636" s="2"/>
      <c r="B636" s="70"/>
      <c r="C636" s="70"/>
      <c r="D636" s="70"/>
      <c r="E636" s="2"/>
      <c r="F636" s="2"/>
      <c r="G636" s="3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2.75" customHeight="1">
      <c r="A637" s="2"/>
      <c r="B637" s="70"/>
      <c r="C637" s="70"/>
      <c r="D637" s="70"/>
      <c r="E637" s="2"/>
      <c r="F637" s="2"/>
      <c r="G637" s="3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2.75" customHeight="1">
      <c r="A638" s="2"/>
      <c r="B638" s="70"/>
      <c r="C638" s="70"/>
      <c r="D638" s="70"/>
      <c r="E638" s="2"/>
      <c r="F638" s="2"/>
      <c r="G638" s="3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2.75" customHeight="1">
      <c r="A639" s="2"/>
      <c r="B639" s="70"/>
      <c r="C639" s="70"/>
      <c r="D639" s="70"/>
      <c r="E639" s="2"/>
      <c r="F639" s="2"/>
      <c r="G639" s="3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2.75" customHeight="1">
      <c r="A640" s="2"/>
      <c r="B640" s="70"/>
      <c r="C640" s="70"/>
      <c r="D640" s="70"/>
      <c r="E640" s="2"/>
      <c r="F640" s="2"/>
      <c r="G640" s="3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2.75" customHeight="1">
      <c r="A641" s="2"/>
      <c r="B641" s="70"/>
      <c r="C641" s="70"/>
      <c r="D641" s="70"/>
      <c r="E641" s="2"/>
      <c r="F641" s="2"/>
      <c r="G641" s="3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2.75" customHeight="1">
      <c r="A642" s="2"/>
      <c r="B642" s="70"/>
      <c r="C642" s="70"/>
      <c r="D642" s="70"/>
      <c r="E642" s="2"/>
      <c r="F642" s="2"/>
      <c r="G642" s="3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2.75" customHeight="1">
      <c r="A643" s="2"/>
      <c r="B643" s="70"/>
      <c r="C643" s="70"/>
      <c r="D643" s="70"/>
      <c r="E643" s="2"/>
      <c r="F643" s="2"/>
      <c r="G643" s="3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2.75" customHeight="1">
      <c r="A644" s="2"/>
      <c r="B644" s="70"/>
      <c r="C644" s="70"/>
      <c r="D644" s="70"/>
      <c r="E644" s="2"/>
      <c r="F644" s="2"/>
      <c r="G644" s="3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2.75" customHeight="1">
      <c r="A645" s="2"/>
      <c r="B645" s="70"/>
      <c r="C645" s="70"/>
      <c r="D645" s="70"/>
      <c r="E645" s="2"/>
      <c r="F645" s="2"/>
      <c r="G645" s="3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2.75" customHeight="1">
      <c r="A646" s="2"/>
      <c r="B646" s="70"/>
      <c r="C646" s="70"/>
      <c r="D646" s="70"/>
      <c r="E646" s="2"/>
      <c r="F646" s="2"/>
      <c r="G646" s="3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2.75" customHeight="1">
      <c r="A647" s="2"/>
      <c r="B647" s="70"/>
      <c r="C647" s="70"/>
      <c r="D647" s="70"/>
      <c r="E647" s="2"/>
      <c r="F647" s="2"/>
      <c r="G647" s="3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2.75" customHeight="1">
      <c r="A648" s="2"/>
      <c r="B648" s="70"/>
      <c r="C648" s="70"/>
      <c r="D648" s="70"/>
      <c r="E648" s="2"/>
      <c r="F648" s="2"/>
      <c r="G648" s="3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2.75" customHeight="1">
      <c r="A649" s="2"/>
      <c r="B649" s="70"/>
      <c r="C649" s="70"/>
      <c r="D649" s="70"/>
      <c r="E649" s="2"/>
      <c r="F649" s="2"/>
      <c r="G649" s="3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2.75" customHeight="1">
      <c r="A650" s="2"/>
      <c r="B650" s="70"/>
      <c r="C650" s="70"/>
      <c r="D650" s="70"/>
      <c r="E650" s="2"/>
      <c r="F650" s="2"/>
      <c r="G650" s="3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2.75" customHeight="1">
      <c r="A651" s="2"/>
      <c r="B651" s="70"/>
      <c r="C651" s="70"/>
      <c r="D651" s="70"/>
      <c r="E651" s="2"/>
      <c r="F651" s="2"/>
      <c r="G651" s="3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2.75" customHeight="1">
      <c r="A652" s="2"/>
      <c r="B652" s="70"/>
      <c r="C652" s="70"/>
      <c r="D652" s="70"/>
      <c r="E652" s="2"/>
      <c r="F652" s="2"/>
      <c r="G652" s="3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2.75" customHeight="1">
      <c r="A653" s="2"/>
      <c r="B653" s="70"/>
      <c r="C653" s="70"/>
      <c r="D653" s="70"/>
      <c r="E653" s="2"/>
      <c r="F653" s="2"/>
      <c r="G653" s="3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2.75" customHeight="1">
      <c r="A654" s="2"/>
      <c r="B654" s="70"/>
      <c r="C654" s="70"/>
      <c r="D654" s="70"/>
      <c r="E654" s="2"/>
      <c r="F654" s="2"/>
      <c r="G654" s="3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2.75" customHeight="1">
      <c r="A655" s="2"/>
      <c r="B655" s="70"/>
      <c r="C655" s="70"/>
      <c r="D655" s="70"/>
      <c r="E655" s="2"/>
      <c r="F655" s="2"/>
      <c r="G655" s="3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2.75" customHeight="1">
      <c r="A656" s="2"/>
      <c r="B656" s="70"/>
      <c r="C656" s="70"/>
      <c r="D656" s="70"/>
      <c r="E656" s="2"/>
      <c r="F656" s="2"/>
      <c r="G656" s="3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2.75" customHeight="1">
      <c r="A657" s="2"/>
      <c r="B657" s="70"/>
      <c r="C657" s="70"/>
      <c r="D657" s="70"/>
      <c r="E657" s="2"/>
      <c r="F657" s="2"/>
      <c r="G657" s="3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2.75" customHeight="1">
      <c r="A658" s="2"/>
      <c r="B658" s="70"/>
      <c r="C658" s="70"/>
      <c r="D658" s="70"/>
      <c r="E658" s="2"/>
      <c r="F658" s="2"/>
      <c r="G658" s="3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2.75" customHeight="1">
      <c r="A659" s="2"/>
      <c r="B659" s="70"/>
      <c r="C659" s="70"/>
      <c r="D659" s="70"/>
      <c r="E659" s="2"/>
      <c r="F659" s="2"/>
      <c r="G659" s="3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2.75" customHeight="1">
      <c r="A660" s="2"/>
      <c r="B660" s="70"/>
      <c r="C660" s="70"/>
      <c r="D660" s="70"/>
      <c r="E660" s="2"/>
      <c r="F660" s="2"/>
      <c r="G660" s="3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2.75" customHeight="1">
      <c r="A661" s="2"/>
      <c r="B661" s="70"/>
      <c r="C661" s="70"/>
      <c r="D661" s="70"/>
      <c r="E661" s="2"/>
      <c r="F661" s="2"/>
      <c r="G661" s="3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2.75" customHeight="1">
      <c r="A662" s="2"/>
      <c r="B662" s="70"/>
      <c r="C662" s="70"/>
      <c r="D662" s="70"/>
      <c r="E662" s="2"/>
      <c r="F662" s="2"/>
      <c r="G662" s="3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2.75" customHeight="1">
      <c r="A663" s="2"/>
      <c r="B663" s="70"/>
      <c r="C663" s="70"/>
      <c r="D663" s="70"/>
      <c r="E663" s="2"/>
      <c r="F663" s="2"/>
      <c r="G663" s="3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2.75" customHeight="1">
      <c r="A664" s="2"/>
      <c r="B664" s="70"/>
      <c r="C664" s="70"/>
      <c r="D664" s="70"/>
      <c r="E664" s="2"/>
      <c r="F664" s="2"/>
      <c r="G664" s="3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2.75" customHeight="1">
      <c r="A665" s="2"/>
      <c r="B665" s="70"/>
      <c r="C665" s="70"/>
      <c r="D665" s="70"/>
      <c r="E665" s="2"/>
      <c r="F665" s="2"/>
      <c r="G665" s="3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2.75" customHeight="1">
      <c r="A666" s="2"/>
      <c r="B666" s="70"/>
      <c r="C666" s="70"/>
      <c r="D666" s="70"/>
      <c r="E666" s="2"/>
      <c r="F666" s="2"/>
      <c r="G666" s="3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2.75" customHeight="1">
      <c r="A667" s="2"/>
      <c r="B667" s="70"/>
      <c r="C667" s="70"/>
      <c r="D667" s="70"/>
      <c r="E667" s="2"/>
      <c r="F667" s="2"/>
      <c r="G667" s="3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2.75" customHeight="1">
      <c r="A668" s="2"/>
      <c r="B668" s="70"/>
      <c r="C668" s="70"/>
      <c r="D668" s="70"/>
      <c r="E668" s="2"/>
      <c r="F668" s="2"/>
      <c r="G668" s="3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2.75" customHeight="1">
      <c r="A669" s="2"/>
      <c r="B669" s="70"/>
      <c r="C669" s="70"/>
      <c r="D669" s="70"/>
      <c r="E669" s="2"/>
      <c r="F669" s="2"/>
      <c r="G669" s="3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2.75" customHeight="1">
      <c r="A670" s="2"/>
      <c r="B670" s="70"/>
      <c r="C670" s="70"/>
      <c r="D670" s="70"/>
      <c r="E670" s="2"/>
      <c r="F670" s="2"/>
      <c r="G670" s="3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2.75" customHeight="1">
      <c r="A671" s="2"/>
      <c r="B671" s="70"/>
      <c r="C671" s="70"/>
      <c r="D671" s="70"/>
      <c r="E671" s="2"/>
      <c r="F671" s="2"/>
      <c r="G671" s="3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2.75" customHeight="1">
      <c r="A672" s="2"/>
      <c r="B672" s="70"/>
      <c r="C672" s="70"/>
      <c r="D672" s="70"/>
      <c r="E672" s="2"/>
      <c r="F672" s="2"/>
      <c r="G672" s="3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2.75" customHeight="1">
      <c r="A673" s="2"/>
      <c r="B673" s="70"/>
      <c r="C673" s="70"/>
      <c r="D673" s="70"/>
      <c r="E673" s="2"/>
      <c r="F673" s="2"/>
      <c r="G673" s="3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2.75" customHeight="1">
      <c r="A674" s="2"/>
      <c r="B674" s="70"/>
      <c r="C674" s="70"/>
      <c r="D674" s="70"/>
      <c r="E674" s="2"/>
      <c r="F674" s="2"/>
      <c r="G674" s="3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2.75" customHeight="1">
      <c r="A675" s="2"/>
      <c r="B675" s="70"/>
      <c r="C675" s="70"/>
      <c r="D675" s="70"/>
      <c r="E675" s="2"/>
      <c r="F675" s="2"/>
      <c r="G675" s="3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2.75" customHeight="1">
      <c r="A676" s="2"/>
      <c r="B676" s="70"/>
      <c r="C676" s="70"/>
      <c r="D676" s="70"/>
      <c r="E676" s="2"/>
      <c r="F676" s="2"/>
      <c r="G676" s="3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2.75" customHeight="1">
      <c r="A677" s="2"/>
      <c r="B677" s="70"/>
      <c r="C677" s="70"/>
      <c r="D677" s="70"/>
      <c r="E677" s="2"/>
      <c r="F677" s="2"/>
      <c r="G677" s="3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2.75" customHeight="1">
      <c r="A678" s="2"/>
      <c r="B678" s="70"/>
      <c r="C678" s="70"/>
      <c r="D678" s="70"/>
      <c r="E678" s="2"/>
      <c r="F678" s="2"/>
      <c r="G678" s="3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2.75" customHeight="1">
      <c r="A679" s="2"/>
      <c r="B679" s="70"/>
      <c r="C679" s="70"/>
      <c r="D679" s="70"/>
      <c r="E679" s="2"/>
      <c r="F679" s="2"/>
      <c r="G679" s="3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2.75" customHeight="1">
      <c r="A680" s="2"/>
      <c r="B680" s="70"/>
      <c r="C680" s="70"/>
      <c r="D680" s="70"/>
      <c r="E680" s="2"/>
      <c r="F680" s="2"/>
      <c r="G680" s="3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2.75" customHeight="1">
      <c r="A681" s="2"/>
      <c r="B681" s="70"/>
      <c r="C681" s="70"/>
      <c r="D681" s="70"/>
      <c r="E681" s="2"/>
      <c r="F681" s="2"/>
      <c r="G681" s="3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2.75" customHeight="1">
      <c r="A682" s="2"/>
      <c r="B682" s="70"/>
      <c r="C682" s="70"/>
      <c r="D682" s="70"/>
      <c r="E682" s="2"/>
      <c r="F682" s="2"/>
      <c r="G682" s="3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2.75" customHeight="1">
      <c r="A683" s="2"/>
      <c r="B683" s="70"/>
      <c r="C683" s="70"/>
      <c r="D683" s="70"/>
      <c r="E683" s="2"/>
      <c r="F683" s="2"/>
      <c r="G683" s="3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2.75" customHeight="1">
      <c r="A684" s="2"/>
      <c r="B684" s="70"/>
      <c r="C684" s="70"/>
      <c r="D684" s="70"/>
      <c r="E684" s="2"/>
      <c r="F684" s="2"/>
      <c r="G684" s="3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2.75" customHeight="1">
      <c r="A685" s="2"/>
      <c r="B685" s="70"/>
      <c r="C685" s="70"/>
      <c r="D685" s="70"/>
      <c r="E685" s="2"/>
      <c r="F685" s="2"/>
      <c r="G685" s="3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2.75" customHeight="1">
      <c r="A686" s="2"/>
      <c r="B686" s="70"/>
      <c r="C686" s="70"/>
      <c r="D686" s="70"/>
      <c r="E686" s="2"/>
      <c r="F686" s="2"/>
      <c r="G686" s="3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2.75" customHeight="1">
      <c r="A687" s="2"/>
      <c r="B687" s="70"/>
      <c r="C687" s="70"/>
      <c r="D687" s="70"/>
      <c r="E687" s="2"/>
      <c r="F687" s="2"/>
      <c r="G687" s="3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2.75" customHeight="1">
      <c r="A688" s="2"/>
      <c r="B688" s="70"/>
      <c r="C688" s="70"/>
      <c r="D688" s="70"/>
      <c r="E688" s="2"/>
      <c r="F688" s="2"/>
      <c r="G688" s="3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2.75" customHeight="1">
      <c r="A689" s="2"/>
      <c r="B689" s="70"/>
      <c r="C689" s="70"/>
      <c r="D689" s="70"/>
      <c r="E689" s="2"/>
      <c r="F689" s="2"/>
      <c r="G689" s="3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2.75" customHeight="1">
      <c r="A690" s="2"/>
      <c r="B690" s="70"/>
      <c r="C690" s="70"/>
      <c r="D690" s="70"/>
      <c r="E690" s="2"/>
      <c r="F690" s="2"/>
      <c r="G690" s="3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2.75" customHeight="1">
      <c r="A691" s="2"/>
      <c r="B691" s="70"/>
      <c r="C691" s="70"/>
      <c r="D691" s="70"/>
      <c r="E691" s="2"/>
      <c r="F691" s="2"/>
      <c r="G691" s="3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2.75" customHeight="1">
      <c r="A692" s="2"/>
      <c r="B692" s="70"/>
      <c r="C692" s="70"/>
      <c r="D692" s="70"/>
      <c r="E692" s="2"/>
      <c r="F692" s="2"/>
      <c r="G692" s="3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2.75" customHeight="1">
      <c r="A693" s="2"/>
      <c r="B693" s="70"/>
      <c r="C693" s="70"/>
      <c r="D693" s="70"/>
      <c r="E693" s="2"/>
      <c r="F693" s="2"/>
      <c r="G693" s="3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2.75" customHeight="1">
      <c r="A694" s="2"/>
      <c r="B694" s="70"/>
      <c r="C694" s="70"/>
      <c r="D694" s="70"/>
      <c r="E694" s="2"/>
      <c r="F694" s="2"/>
      <c r="G694" s="3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2.75" customHeight="1">
      <c r="A695" s="2"/>
      <c r="B695" s="70"/>
      <c r="C695" s="70"/>
      <c r="D695" s="70"/>
      <c r="E695" s="2"/>
      <c r="F695" s="2"/>
      <c r="G695" s="3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2.75" customHeight="1">
      <c r="A696" s="2"/>
      <c r="B696" s="70"/>
      <c r="C696" s="70"/>
      <c r="D696" s="70"/>
      <c r="E696" s="2"/>
      <c r="F696" s="2"/>
      <c r="G696" s="3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2.75" customHeight="1">
      <c r="A697" s="2"/>
      <c r="B697" s="70"/>
      <c r="C697" s="70"/>
      <c r="D697" s="70"/>
      <c r="E697" s="2"/>
      <c r="F697" s="2"/>
      <c r="G697" s="3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2.75" customHeight="1">
      <c r="A698" s="2"/>
      <c r="B698" s="70"/>
      <c r="C698" s="70"/>
      <c r="D698" s="70"/>
      <c r="E698" s="2"/>
      <c r="F698" s="2"/>
      <c r="G698" s="3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2.75" customHeight="1">
      <c r="A699" s="2"/>
      <c r="B699" s="70"/>
      <c r="C699" s="70"/>
      <c r="D699" s="70"/>
      <c r="E699" s="2"/>
      <c r="F699" s="2"/>
      <c r="G699" s="3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2.75" customHeight="1">
      <c r="A700" s="2"/>
      <c r="B700" s="70"/>
      <c r="C700" s="70"/>
      <c r="D700" s="70"/>
      <c r="E700" s="2"/>
      <c r="F700" s="2"/>
      <c r="G700" s="3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2.75" customHeight="1">
      <c r="A701" s="2"/>
      <c r="B701" s="70"/>
      <c r="C701" s="70"/>
      <c r="D701" s="70"/>
      <c r="E701" s="2"/>
      <c r="F701" s="2"/>
      <c r="G701" s="3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2.75" customHeight="1">
      <c r="A702" s="2"/>
      <c r="B702" s="70"/>
      <c r="C702" s="70"/>
      <c r="D702" s="70"/>
      <c r="E702" s="2"/>
      <c r="F702" s="2"/>
      <c r="G702" s="3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2.75" customHeight="1">
      <c r="A703" s="2"/>
      <c r="B703" s="70"/>
      <c r="C703" s="70"/>
      <c r="D703" s="70"/>
      <c r="E703" s="2"/>
      <c r="F703" s="2"/>
      <c r="G703" s="3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2.75" customHeight="1">
      <c r="A704" s="2"/>
      <c r="B704" s="70"/>
      <c r="C704" s="70"/>
      <c r="D704" s="70"/>
      <c r="E704" s="2"/>
      <c r="F704" s="2"/>
      <c r="G704" s="3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2.75" customHeight="1">
      <c r="A705" s="2"/>
      <c r="B705" s="70"/>
      <c r="C705" s="70"/>
      <c r="D705" s="70"/>
      <c r="E705" s="2"/>
      <c r="F705" s="2"/>
      <c r="G705" s="3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2.75" customHeight="1">
      <c r="A706" s="2"/>
      <c r="B706" s="70"/>
      <c r="C706" s="70"/>
      <c r="D706" s="70"/>
      <c r="E706" s="2"/>
      <c r="F706" s="2"/>
      <c r="G706" s="3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2.75" customHeight="1">
      <c r="A707" s="2"/>
      <c r="B707" s="70"/>
      <c r="C707" s="70"/>
      <c r="D707" s="70"/>
      <c r="E707" s="2"/>
      <c r="F707" s="2"/>
      <c r="G707" s="3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2.75" customHeight="1">
      <c r="A708" s="2"/>
      <c r="B708" s="70"/>
      <c r="C708" s="70"/>
      <c r="D708" s="70"/>
      <c r="E708" s="2"/>
      <c r="F708" s="2"/>
      <c r="G708" s="3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2.75" customHeight="1">
      <c r="A709" s="2"/>
      <c r="B709" s="70"/>
      <c r="C709" s="70"/>
      <c r="D709" s="70"/>
      <c r="E709" s="2"/>
      <c r="F709" s="2"/>
      <c r="G709" s="3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2.75" customHeight="1">
      <c r="A710" s="2"/>
      <c r="B710" s="70"/>
      <c r="C710" s="70"/>
      <c r="D710" s="70"/>
      <c r="E710" s="2"/>
      <c r="F710" s="2"/>
      <c r="G710" s="3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2.75" customHeight="1">
      <c r="A711" s="2"/>
      <c r="B711" s="70"/>
      <c r="C711" s="70"/>
      <c r="D711" s="70"/>
      <c r="E711" s="2"/>
      <c r="F711" s="2"/>
      <c r="G711" s="3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2.75" customHeight="1">
      <c r="A712" s="2"/>
      <c r="B712" s="70"/>
      <c r="C712" s="70"/>
      <c r="D712" s="70"/>
      <c r="E712" s="2"/>
      <c r="F712" s="2"/>
      <c r="G712" s="3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2.75" customHeight="1">
      <c r="A713" s="2"/>
      <c r="B713" s="70"/>
      <c r="C713" s="70"/>
      <c r="D713" s="70"/>
      <c r="E713" s="2"/>
      <c r="F713" s="2"/>
      <c r="G713" s="3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2.75" customHeight="1">
      <c r="A714" s="2"/>
      <c r="B714" s="70"/>
      <c r="C714" s="70"/>
      <c r="D714" s="70"/>
      <c r="E714" s="2"/>
      <c r="F714" s="2"/>
      <c r="G714" s="3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2.75" customHeight="1">
      <c r="A715" s="2"/>
      <c r="B715" s="70"/>
      <c r="C715" s="70"/>
      <c r="D715" s="70"/>
      <c r="E715" s="2"/>
      <c r="F715" s="2"/>
      <c r="G715" s="3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2.75" customHeight="1">
      <c r="A716" s="2"/>
      <c r="B716" s="70"/>
      <c r="C716" s="70"/>
      <c r="D716" s="70"/>
      <c r="E716" s="2"/>
      <c r="F716" s="2"/>
      <c r="G716" s="3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2.75" customHeight="1">
      <c r="A717" s="2"/>
      <c r="B717" s="70"/>
      <c r="C717" s="70"/>
      <c r="D717" s="70"/>
      <c r="E717" s="2"/>
      <c r="F717" s="2"/>
      <c r="G717" s="3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2.75" customHeight="1">
      <c r="A718" s="2"/>
      <c r="B718" s="70"/>
      <c r="C718" s="70"/>
      <c r="D718" s="70"/>
      <c r="E718" s="2"/>
      <c r="F718" s="2"/>
      <c r="G718" s="3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2.75" customHeight="1">
      <c r="A719" s="2"/>
      <c r="B719" s="70"/>
      <c r="C719" s="70"/>
      <c r="D719" s="70"/>
      <c r="E719" s="2"/>
      <c r="F719" s="2"/>
      <c r="G719" s="3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2.75" customHeight="1">
      <c r="A720" s="2"/>
      <c r="B720" s="70"/>
      <c r="C720" s="70"/>
      <c r="D720" s="70"/>
      <c r="E720" s="2"/>
      <c r="F720" s="2"/>
      <c r="G720" s="3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2.75" customHeight="1">
      <c r="A721" s="2"/>
      <c r="B721" s="70"/>
      <c r="C721" s="70"/>
      <c r="D721" s="70"/>
      <c r="E721" s="2"/>
      <c r="F721" s="2"/>
      <c r="G721" s="3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2.75" customHeight="1">
      <c r="A722" s="2"/>
      <c r="B722" s="70"/>
      <c r="C722" s="70"/>
      <c r="D722" s="70"/>
      <c r="E722" s="2"/>
      <c r="F722" s="2"/>
      <c r="G722" s="3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2.75" customHeight="1">
      <c r="A723" s="2"/>
      <c r="B723" s="70"/>
      <c r="C723" s="70"/>
      <c r="D723" s="70"/>
      <c r="E723" s="2"/>
      <c r="F723" s="2"/>
      <c r="G723" s="3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2.75" customHeight="1">
      <c r="A724" s="2"/>
      <c r="B724" s="70"/>
      <c r="C724" s="70"/>
      <c r="D724" s="70"/>
      <c r="E724" s="2"/>
      <c r="F724" s="2"/>
      <c r="G724" s="3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2.75" customHeight="1">
      <c r="A725" s="2"/>
      <c r="B725" s="70"/>
      <c r="C725" s="70"/>
      <c r="D725" s="70"/>
      <c r="E725" s="2"/>
      <c r="F725" s="2"/>
      <c r="G725" s="3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2.75" customHeight="1">
      <c r="A726" s="2"/>
      <c r="B726" s="70"/>
      <c r="C726" s="70"/>
      <c r="D726" s="70"/>
      <c r="E726" s="2"/>
      <c r="F726" s="2"/>
      <c r="G726" s="3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2.75" customHeight="1">
      <c r="A727" s="2"/>
      <c r="B727" s="70"/>
      <c r="C727" s="70"/>
      <c r="D727" s="70"/>
      <c r="E727" s="2"/>
      <c r="F727" s="2"/>
      <c r="G727" s="3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2.75" customHeight="1">
      <c r="A728" s="2"/>
      <c r="B728" s="70"/>
      <c r="C728" s="70"/>
      <c r="D728" s="70"/>
      <c r="E728" s="2"/>
      <c r="F728" s="2"/>
      <c r="G728" s="3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2.75" customHeight="1">
      <c r="A729" s="2"/>
      <c r="B729" s="70"/>
      <c r="C729" s="70"/>
      <c r="D729" s="70"/>
      <c r="E729" s="2"/>
      <c r="F729" s="2"/>
      <c r="G729" s="3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2.75" customHeight="1">
      <c r="A730" s="2"/>
      <c r="B730" s="70"/>
      <c r="C730" s="70"/>
      <c r="D730" s="70"/>
      <c r="E730" s="2"/>
      <c r="F730" s="2"/>
      <c r="G730" s="3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2.75" customHeight="1">
      <c r="A731" s="2"/>
      <c r="B731" s="70"/>
      <c r="C731" s="70"/>
      <c r="D731" s="70"/>
      <c r="E731" s="2"/>
      <c r="F731" s="2"/>
      <c r="G731" s="3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2.75" customHeight="1">
      <c r="A732" s="2"/>
      <c r="B732" s="70"/>
      <c r="C732" s="70"/>
      <c r="D732" s="70"/>
      <c r="E732" s="2"/>
      <c r="F732" s="2"/>
      <c r="G732" s="3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2.75" customHeight="1">
      <c r="A733" s="2"/>
      <c r="B733" s="70"/>
      <c r="C733" s="70"/>
      <c r="D733" s="70"/>
      <c r="E733" s="2"/>
      <c r="F733" s="2"/>
      <c r="G733" s="3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2.75" customHeight="1">
      <c r="A734" s="2"/>
      <c r="B734" s="70"/>
      <c r="C734" s="70"/>
      <c r="D734" s="70"/>
      <c r="E734" s="2"/>
      <c r="F734" s="2"/>
      <c r="G734" s="3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2.75" customHeight="1">
      <c r="A735" s="2"/>
      <c r="B735" s="70"/>
      <c r="C735" s="70"/>
      <c r="D735" s="70"/>
      <c r="E735" s="2"/>
      <c r="F735" s="2"/>
      <c r="G735" s="3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2.75" customHeight="1">
      <c r="A736" s="2"/>
      <c r="B736" s="70"/>
      <c r="C736" s="70"/>
      <c r="D736" s="70"/>
      <c r="E736" s="2"/>
      <c r="F736" s="2"/>
      <c r="G736" s="3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2.75" customHeight="1">
      <c r="A737" s="2"/>
      <c r="B737" s="70"/>
      <c r="C737" s="70"/>
      <c r="D737" s="70"/>
      <c r="E737" s="2"/>
      <c r="F737" s="2"/>
      <c r="G737" s="3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2.75" customHeight="1">
      <c r="A738" s="2"/>
      <c r="B738" s="70"/>
      <c r="C738" s="70"/>
      <c r="D738" s="70"/>
      <c r="E738" s="2"/>
      <c r="F738" s="2"/>
      <c r="G738" s="3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2.75" customHeight="1">
      <c r="A739" s="2"/>
      <c r="B739" s="70"/>
      <c r="C739" s="70"/>
      <c r="D739" s="70"/>
      <c r="E739" s="2"/>
      <c r="F739" s="2"/>
      <c r="G739" s="3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2.75" customHeight="1">
      <c r="A740" s="2"/>
      <c r="B740" s="70"/>
      <c r="C740" s="70"/>
      <c r="D740" s="70"/>
      <c r="E740" s="2"/>
      <c r="F740" s="2"/>
      <c r="G740" s="3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2.75" customHeight="1">
      <c r="A741" s="2"/>
      <c r="B741" s="70"/>
      <c r="C741" s="70"/>
      <c r="D741" s="70"/>
      <c r="E741" s="2"/>
      <c r="F741" s="2"/>
      <c r="G741" s="3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2.75" customHeight="1">
      <c r="A742" s="2"/>
      <c r="B742" s="70"/>
      <c r="C742" s="70"/>
      <c r="D742" s="70"/>
      <c r="E742" s="2"/>
      <c r="F742" s="2"/>
      <c r="G742" s="3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2.75" customHeight="1">
      <c r="A743" s="2"/>
      <c r="B743" s="70"/>
      <c r="C743" s="70"/>
      <c r="D743" s="70"/>
      <c r="E743" s="2"/>
      <c r="F743" s="2"/>
      <c r="G743" s="3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2.75" customHeight="1">
      <c r="A744" s="2"/>
      <c r="B744" s="70"/>
      <c r="C744" s="70"/>
      <c r="D744" s="70"/>
      <c r="E744" s="2"/>
      <c r="F744" s="2"/>
      <c r="G744" s="3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2.75" customHeight="1">
      <c r="A745" s="2"/>
      <c r="B745" s="70"/>
      <c r="C745" s="70"/>
      <c r="D745" s="70"/>
      <c r="E745" s="2"/>
      <c r="F745" s="2"/>
      <c r="G745" s="3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2.75" customHeight="1">
      <c r="A746" s="2"/>
      <c r="B746" s="70"/>
      <c r="C746" s="70"/>
      <c r="D746" s="70"/>
      <c r="E746" s="2"/>
      <c r="F746" s="2"/>
      <c r="G746" s="3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2.75" customHeight="1">
      <c r="A747" s="2"/>
      <c r="B747" s="70"/>
      <c r="C747" s="70"/>
      <c r="D747" s="70"/>
      <c r="E747" s="2"/>
      <c r="F747" s="2"/>
      <c r="G747" s="3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2.75" customHeight="1">
      <c r="A748" s="2"/>
      <c r="B748" s="70"/>
      <c r="C748" s="70"/>
      <c r="D748" s="70"/>
      <c r="E748" s="2"/>
      <c r="F748" s="2"/>
      <c r="G748" s="3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2.75" customHeight="1">
      <c r="A749" s="2"/>
      <c r="B749" s="70"/>
      <c r="C749" s="70"/>
      <c r="D749" s="70"/>
      <c r="E749" s="2"/>
      <c r="F749" s="2"/>
      <c r="G749" s="3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2.75" customHeight="1">
      <c r="A750" s="2"/>
      <c r="B750" s="70"/>
      <c r="C750" s="70"/>
      <c r="D750" s="70"/>
      <c r="E750" s="2"/>
      <c r="F750" s="2"/>
      <c r="G750" s="3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2.75" customHeight="1">
      <c r="A751" s="2"/>
      <c r="B751" s="70"/>
      <c r="C751" s="70"/>
      <c r="D751" s="70"/>
      <c r="E751" s="2"/>
      <c r="F751" s="2"/>
      <c r="G751" s="3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2.75" customHeight="1">
      <c r="A752" s="2"/>
      <c r="B752" s="70"/>
      <c r="C752" s="70"/>
      <c r="D752" s="70"/>
      <c r="E752" s="2"/>
      <c r="F752" s="2"/>
      <c r="G752" s="3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2.75" customHeight="1">
      <c r="A753" s="2"/>
      <c r="B753" s="70"/>
      <c r="C753" s="70"/>
      <c r="D753" s="70"/>
      <c r="E753" s="2"/>
      <c r="F753" s="2"/>
      <c r="G753" s="3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2.75" customHeight="1">
      <c r="A754" s="2"/>
      <c r="B754" s="70"/>
      <c r="C754" s="70"/>
      <c r="D754" s="70"/>
      <c r="E754" s="2"/>
      <c r="F754" s="2"/>
      <c r="G754" s="3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2.75" customHeight="1">
      <c r="A755" s="2"/>
      <c r="B755" s="70"/>
      <c r="C755" s="70"/>
      <c r="D755" s="70"/>
      <c r="E755" s="2"/>
      <c r="F755" s="2"/>
      <c r="G755" s="3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2.75" customHeight="1">
      <c r="A756" s="2"/>
      <c r="B756" s="70"/>
      <c r="C756" s="70"/>
      <c r="D756" s="70"/>
      <c r="E756" s="2"/>
      <c r="F756" s="2"/>
      <c r="G756" s="3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2.75" customHeight="1">
      <c r="A757" s="2"/>
      <c r="B757" s="70"/>
      <c r="C757" s="70"/>
      <c r="D757" s="70"/>
      <c r="E757" s="2"/>
      <c r="F757" s="2"/>
      <c r="G757" s="3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2.75" customHeight="1">
      <c r="A758" s="2"/>
      <c r="B758" s="70"/>
      <c r="C758" s="70"/>
      <c r="D758" s="70"/>
      <c r="E758" s="2"/>
      <c r="F758" s="2"/>
      <c r="G758" s="3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2.75" customHeight="1">
      <c r="A759" s="2"/>
      <c r="B759" s="70"/>
      <c r="C759" s="70"/>
      <c r="D759" s="70"/>
      <c r="E759" s="2"/>
      <c r="F759" s="2"/>
      <c r="G759" s="3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2.75" customHeight="1">
      <c r="A760" s="2"/>
      <c r="B760" s="70"/>
      <c r="C760" s="70"/>
      <c r="D760" s="70"/>
      <c r="E760" s="2"/>
      <c r="F760" s="2"/>
      <c r="G760" s="3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2.75" customHeight="1">
      <c r="A761" s="2"/>
      <c r="B761" s="70"/>
      <c r="C761" s="70"/>
      <c r="D761" s="70"/>
      <c r="E761" s="2"/>
      <c r="F761" s="2"/>
      <c r="G761" s="3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2.75" customHeight="1">
      <c r="A762" s="2"/>
      <c r="B762" s="70"/>
      <c r="C762" s="70"/>
      <c r="D762" s="70"/>
      <c r="E762" s="2"/>
      <c r="F762" s="2"/>
      <c r="G762" s="3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2.75" customHeight="1">
      <c r="A763" s="2"/>
      <c r="B763" s="70"/>
      <c r="C763" s="70"/>
      <c r="D763" s="70"/>
      <c r="E763" s="2"/>
      <c r="F763" s="2"/>
      <c r="G763" s="3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2.75" customHeight="1">
      <c r="A764" s="2"/>
      <c r="B764" s="70"/>
      <c r="C764" s="70"/>
      <c r="D764" s="70"/>
      <c r="E764" s="2"/>
      <c r="F764" s="2"/>
      <c r="G764" s="3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2.75" customHeight="1">
      <c r="A765" s="2"/>
      <c r="B765" s="70"/>
      <c r="C765" s="70"/>
      <c r="D765" s="70"/>
      <c r="E765" s="2"/>
      <c r="F765" s="2"/>
      <c r="G765" s="3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2.75" customHeight="1">
      <c r="A766" s="2"/>
      <c r="B766" s="70"/>
      <c r="C766" s="70"/>
      <c r="D766" s="70"/>
      <c r="E766" s="2"/>
      <c r="F766" s="2"/>
      <c r="G766" s="3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2.75" customHeight="1">
      <c r="A767" s="2"/>
      <c r="B767" s="70"/>
      <c r="C767" s="70"/>
      <c r="D767" s="70"/>
      <c r="E767" s="2"/>
      <c r="F767" s="2"/>
      <c r="G767" s="3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2.75" customHeight="1">
      <c r="A768" s="2"/>
      <c r="B768" s="70"/>
      <c r="C768" s="70"/>
      <c r="D768" s="70"/>
      <c r="E768" s="2"/>
      <c r="F768" s="2"/>
      <c r="G768" s="3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2.75" customHeight="1">
      <c r="A769" s="2"/>
      <c r="B769" s="70"/>
      <c r="C769" s="70"/>
      <c r="D769" s="70"/>
      <c r="E769" s="2"/>
      <c r="F769" s="2"/>
      <c r="G769" s="3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2.75" customHeight="1">
      <c r="A770" s="2"/>
      <c r="B770" s="70"/>
      <c r="C770" s="70"/>
      <c r="D770" s="70"/>
      <c r="E770" s="2"/>
      <c r="F770" s="2"/>
      <c r="G770" s="3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2.75" customHeight="1">
      <c r="A771" s="2"/>
      <c r="B771" s="70"/>
      <c r="C771" s="70"/>
      <c r="D771" s="70"/>
      <c r="E771" s="2"/>
      <c r="F771" s="2"/>
      <c r="G771" s="3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2.75" customHeight="1">
      <c r="A772" s="2"/>
      <c r="B772" s="70"/>
      <c r="C772" s="70"/>
      <c r="D772" s="70"/>
      <c r="E772" s="2"/>
      <c r="F772" s="2"/>
      <c r="G772" s="3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2.75" customHeight="1">
      <c r="A773" s="2"/>
      <c r="B773" s="70"/>
      <c r="C773" s="70"/>
      <c r="D773" s="70"/>
      <c r="E773" s="2"/>
      <c r="F773" s="2"/>
      <c r="G773" s="3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2.75" customHeight="1">
      <c r="A774" s="2"/>
      <c r="B774" s="70"/>
      <c r="C774" s="70"/>
      <c r="D774" s="70"/>
      <c r="E774" s="2"/>
      <c r="F774" s="2"/>
      <c r="G774" s="3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2.75" customHeight="1">
      <c r="A775" s="2"/>
      <c r="B775" s="70"/>
      <c r="C775" s="70"/>
      <c r="D775" s="70"/>
      <c r="E775" s="2"/>
      <c r="F775" s="2"/>
      <c r="G775" s="3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2.75" customHeight="1">
      <c r="A776" s="2"/>
      <c r="B776" s="70"/>
      <c r="C776" s="70"/>
      <c r="D776" s="70"/>
      <c r="E776" s="2"/>
      <c r="F776" s="2"/>
      <c r="G776" s="3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2.75" customHeight="1">
      <c r="A777" s="2"/>
      <c r="B777" s="70"/>
      <c r="C777" s="70"/>
      <c r="D777" s="70"/>
      <c r="E777" s="2"/>
      <c r="F777" s="2"/>
      <c r="G777" s="3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2.75" customHeight="1">
      <c r="A778" s="2"/>
      <c r="B778" s="70"/>
      <c r="C778" s="70"/>
      <c r="D778" s="70"/>
      <c r="E778" s="2"/>
      <c r="F778" s="2"/>
      <c r="G778" s="3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2.75" customHeight="1">
      <c r="A779" s="2"/>
      <c r="B779" s="70"/>
      <c r="C779" s="70"/>
      <c r="D779" s="70"/>
      <c r="E779" s="2"/>
      <c r="F779" s="2"/>
      <c r="G779" s="3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2.75" customHeight="1">
      <c r="A780" s="2"/>
      <c r="B780" s="70"/>
      <c r="C780" s="70"/>
      <c r="D780" s="70"/>
      <c r="E780" s="2"/>
      <c r="F780" s="2"/>
      <c r="G780" s="3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2.75" customHeight="1">
      <c r="A781" s="2"/>
      <c r="B781" s="70"/>
      <c r="C781" s="70"/>
      <c r="D781" s="70"/>
      <c r="E781" s="2"/>
      <c r="F781" s="2"/>
      <c r="G781" s="3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2.75" customHeight="1">
      <c r="A782" s="2"/>
      <c r="B782" s="70"/>
      <c r="C782" s="70"/>
      <c r="D782" s="70"/>
      <c r="E782" s="2"/>
      <c r="F782" s="2"/>
      <c r="G782" s="3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2.75" customHeight="1">
      <c r="A783" s="2"/>
      <c r="B783" s="70"/>
      <c r="C783" s="70"/>
      <c r="D783" s="70"/>
      <c r="E783" s="2"/>
      <c r="F783" s="2"/>
      <c r="G783" s="3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2.75" customHeight="1">
      <c r="A784" s="2"/>
      <c r="B784" s="70"/>
      <c r="C784" s="70"/>
      <c r="D784" s="70"/>
      <c r="E784" s="2"/>
      <c r="F784" s="2"/>
      <c r="G784" s="3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2.75" customHeight="1">
      <c r="A785" s="2"/>
      <c r="B785" s="70"/>
      <c r="C785" s="70"/>
      <c r="D785" s="70"/>
      <c r="E785" s="2"/>
      <c r="F785" s="2"/>
      <c r="G785" s="3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2.75" customHeight="1">
      <c r="A786" s="2"/>
      <c r="B786" s="70"/>
      <c r="C786" s="70"/>
      <c r="D786" s="70"/>
      <c r="E786" s="2"/>
      <c r="F786" s="2"/>
      <c r="G786" s="3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2.75" customHeight="1">
      <c r="A787" s="2"/>
      <c r="B787" s="70"/>
      <c r="C787" s="70"/>
      <c r="D787" s="70"/>
      <c r="E787" s="2"/>
      <c r="F787" s="2"/>
      <c r="G787" s="3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2.75" customHeight="1">
      <c r="A788" s="2"/>
      <c r="B788" s="70"/>
      <c r="C788" s="70"/>
      <c r="D788" s="70"/>
      <c r="E788" s="2"/>
      <c r="F788" s="2"/>
      <c r="G788" s="3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2.75" customHeight="1">
      <c r="A789" s="2"/>
      <c r="B789" s="70"/>
      <c r="C789" s="70"/>
      <c r="D789" s="70"/>
      <c r="E789" s="2"/>
      <c r="F789" s="2"/>
      <c r="G789" s="3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2.75" customHeight="1">
      <c r="A790" s="2"/>
      <c r="B790" s="70"/>
      <c r="C790" s="70"/>
      <c r="D790" s="70"/>
      <c r="E790" s="2"/>
      <c r="F790" s="2"/>
      <c r="G790" s="3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2.75" customHeight="1">
      <c r="A791" s="2"/>
      <c r="B791" s="70"/>
      <c r="C791" s="70"/>
      <c r="D791" s="70"/>
      <c r="E791" s="2"/>
      <c r="F791" s="2"/>
      <c r="G791" s="3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2.75" customHeight="1">
      <c r="A792" s="2"/>
      <c r="B792" s="70"/>
      <c r="C792" s="70"/>
      <c r="D792" s="70"/>
      <c r="E792" s="2"/>
      <c r="F792" s="2"/>
      <c r="G792" s="3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2.75" customHeight="1">
      <c r="A793" s="2"/>
      <c r="B793" s="70"/>
      <c r="C793" s="70"/>
      <c r="D793" s="70"/>
      <c r="E793" s="2"/>
      <c r="F793" s="2"/>
      <c r="G793" s="3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2.75" customHeight="1">
      <c r="A794" s="2"/>
      <c r="B794" s="70"/>
      <c r="C794" s="70"/>
      <c r="D794" s="70"/>
      <c r="E794" s="2"/>
      <c r="F794" s="2"/>
      <c r="G794" s="3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2.75" customHeight="1">
      <c r="A795" s="2"/>
      <c r="B795" s="70"/>
      <c r="C795" s="70"/>
      <c r="D795" s="70"/>
      <c r="E795" s="2"/>
      <c r="F795" s="2"/>
      <c r="G795" s="3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2.75" customHeight="1">
      <c r="A796" s="2"/>
      <c r="B796" s="70"/>
      <c r="C796" s="70"/>
      <c r="D796" s="70"/>
      <c r="E796" s="2"/>
      <c r="F796" s="2"/>
      <c r="G796" s="3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2.75" customHeight="1">
      <c r="A797" s="2"/>
      <c r="B797" s="70"/>
      <c r="C797" s="70"/>
      <c r="D797" s="70"/>
      <c r="E797" s="2"/>
      <c r="F797" s="2"/>
      <c r="G797" s="3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2.75" customHeight="1">
      <c r="A798" s="2"/>
      <c r="B798" s="70"/>
      <c r="C798" s="70"/>
      <c r="D798" s="70"/>
      <c r="E798" s="2"/>
      <c r="F798" s="2"/>
      <c r="G798" s="3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2.75" customHeight="1">
      <c r="A799" s="2"/>
      <c r="B799" s="70"/>
      <c r="C799" s="70"/>
      <c r="D799" s="70"/>
      <c r="E799" s="2"/>
      <c r="F799" s="2"/>
      <c r="G799" s="3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2.75" customHeight="1">
      <c r="A800" s="2"/>
      <c r="B800" s="70"/>
      <c r="C800" s="70"/>
      <c r="D800" s="70"/>
      <c r="E800" s="2"/>
      <c r="F800" s="2"/>
      <c r="G800" s="3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2.75" customHeight="1">
      <c r="A801" s="2"/>
      <c r="B801" s="70"/>
      <c r="C801" s="70"/>
      <c r="D801" s="70"/>
      <c r="E801" s="2"/>
      <c r="F801" s="2"/>
      <c r="G801" s="3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2.75" customHeight="1">
      <c r="A802" s="2"/>
      <c r="B802" s="70"/>
      <c r="C802" s="70"/>
      <c r="D802" s="70"/>
      <c r="E802" s="2"/>
      <c r="F802" s="2"/>
      <c r="G802" s="3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2.75" customHeight="1">
      <c r="A803" s="2"/>
      <c r="B803" s="70"/>
      <c r="C803" s="70"/>
      <c r="D803" s="70"/>
      <c r="E803" s="2"/>
      <c r="F803" s="2"/>
      <c r="G803" s="3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2.75" customHeight="1">
      <c r="A804" s="2"/>
      <c r="B804" s="70"/>
      <c r="C804" s="70"/>
      <c r="D804" s="70"/>
      <c r="E804" s="2"/>
      <c r="F804" s="2"/>
      <c r="G804" s="3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2.75" customHeight="1">
      <c r="A805" s="2"/>
      <c r="B805" s="70"/>
      <c r="C805" s="70"/>
      <c r="D805" s="70"/>
      <c r="E805" s="2"/>
      <c r="F805" s="2"/>
      <c r="G805" s="3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2.75" customHeight="1">
      <c r="A806" s="2"/>
      <c r="B806" s="70"/>
      <c r="C806" s="70"/>
      <c r="D806" s="70"/>
      <c r="E806" s="2"/>
      <c r="F806" s="2"/>
      <c r="G806" s="3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2.75" customHeight="1">
      <c r="A807" s="2"/>
      <c r="B807" s="70"/>
      <c r="C807" s="70"/>
      <c r="D807" s="70"/>
      <c r="E807" s="2"/>
      <c r="F807" s="2"/>
      <c r="G807" s="3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2.75" customHeight="1">
      <c r="A808" s="2"/>
      <c r="B808" s="70"/>
      <c r="C808" s="70"/>
      <c r="D808" s="70"/>
      <c r="E808" s="2"/>
      <c r="F808" s="2"/>
      <c r="G808" s="3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2.75" customHeight="1">
      <c r="A809" s="2"/>
      <c r="B809" s="70"/>
      <c r="C809" s="70"/>
      <c r="D809" s="70"/>
      <c r="E809" s="2"/>
      <c r="F809" s="2"/>
      <c r="G809" s="3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2.75" customHeight="1">
      <c r="A810" s="2"/>
      <c r="B810" s="70"/>
      <c r="C810" s="70"/>
      <c r="D810" s="70"/>
      <c r="E810" s="2"/>
      <c r="F810" s="2"/>
      <c r="G810" s="3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2.75" customHeight="1">
      <c r="A811" s="2"/>
      <c r="B811" s="70"/>
      <c r="C811" s="70"/>
      <c r="D811" s="70"/>
      <c r="E811" s="2"/>
      <c r="F811" s="2"/>
      <c r="G811" s="3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2.75" customHeight="1">
      <c r="A812" s="2"/>
      <c r="B812" s="70"/>
      <c r="C812" s="70"/>
      <c r="D812" s="70"/>
      <c r="E812" s="2"/>
      <c r="F812" s="2"/>
      <c r="G812" s="3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2.75" customHeight="1">
      <c r="A813" s="2"/>
      <c r="B813" s="70"/>
      <c r="C813" s="70"/>
      <c r="D813" s="70"/>
      <c r="E813" s="2"/>
      <c r="F813" s="2"/>
      <c r="G813" s="3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2.75" customHeight="1">
      <c r="A814" s="2"/>
      <c r="B814" s="70"/>
      <c r="C814" s="70"/>
      <c r="D814" s="70"/>
      <c r="E814" s="2"/>
      <c r="F814" s="2"/>
      <c r="G814" s="3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2.75" customHeight="1">
      <c r="A815" s="2"/>
      <c r="B815" s="70"/>
      <c r="C815" s="70"/>
      <c r="D815" s="70"/>
      <c r="E815" s="2"/>
      <c r="F815" s="2"/>
      <c r="G815" s="3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2.75" customHeight="1">
      <c r="A816" s="2"/>
      <c r="B816" s="70"/>
      <c r="C816" s="70"/>
      <c r="D816" s="70"/>
      <c r="E816" s="2"/>
      <c r="F816" s="2"/>
      <c r="G816" s="3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2.75" customHeight="1">
      <c r="A817" s="2"/>
      <c r="B817" s="70"/>
      <c r="C817" s="70"/>
      <c r="D817" s="70"/>
      <c r="E817" s="2"/>
      <c r="F817" s="2"/>
      <c r="G817" s="3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2.75" customHeight="1">
      <c r="A818" s="2"/>
      <c r="B818" s="70"/>
      <c r="C818" s="70"/>
      <c r="D818" s="70"/>
      <c r="E818" s="2"/>
      <c r="F818" s="2"/>
      <c r="G818" s="3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2.75" customHeight="1">
      <c r="A819" s="2"/>
      <c r="B819" s="70"/>
      <c r="C819" s="70"/>
      <c r="D819" s="70"/>
      <c r="E819" s="2"/>
      <c r="F819" s="2"/>
      <c r="G819" s="3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2.75" customHeight="1">
      <c r="A820" s="2"/>
      <c r="B820" s="70"/>
      <c r="C820" s="70"/>
      <c r="D820" s="70"/>
      <c r="E820" s="2"/>
      <c r="F820" s="2"/>
      <c r="G820" s="3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2.75" customHeight="1">
      <c r="A821" s="2"/>
      <c r="B821" s="70"/>
      <c r="C821" s="70"/>
      <c r="D821" s="70"/>
      <c r="E821" s="2"/>
      <c r="F821" s="2"/>
      <c r="G821" s="3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2.75" customHeight="1">
      <c r="A822" s="2"/>
      <c r="B822" s="70"/>
      <c r="C822" s="70"/>
      <c r="D822" s="70"/>
      <c r="E822" s="2"/>
      <c r="F822" s="2"/>
      <c r="G822" s="3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2.75" customHeight="1">
      <c r="A823" s="2"/>
      <c r="B823" s="70"/>
      <c r="C823" s="70"/>
      <c r="D823" s="70"/>
      <c r="E823" s="2"/>
      <c r="F823" s="2"/>
      <c r="G823" s="3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2.75" customHeight="1">
      <c r="A824" s="2"/>
      <c r="B824" s="70"/>
      <c r="C824" s="70"/>
      <c r="D824" s="70"/>
      <c r="E824" s="2"/>
      <c r="F824" s="2"/>
      <c r="G824" s="3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2.75" customHeight="1">
      <c r="A825" s="2"/>
      <c r="B825" s="70"/>
      <c r="C825" s="70"/>
      <c r="D825" s="70"/>
      <c r="E825" s="2"/>
      <c r="F825" s="2"/>
      <c r="G825" s="3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2.75" customHeight="1">
      <c r="A826" s="2"/>
      <c r="B826" s="70"/>
      <c r="C826" s="70"/>
      <c r="D826" s="70"/>
      <c r="E826" s="2"/>
      <c r="F826" s="2"/>
      <c r="G826" s="3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2.75" customHeight="1">
      <c r="A827" s="2"/>
      <c r="B827" s="70"/>
      <c r="C827" s="70"/>
      <c r="D827" s="70"/>
      <c r="E827" s="2"/>
      <c r="F827" s="2"/>
      <c r="G827" s="3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2.75" customHeight="1">
      <c r="A828" s="2"/>
      <c r="B828" s="70"/>
      <c r="C828" s="70"/>
      <c r="D828" s="70"/>
      <c r="E828" s="2"/>
      <c r="F828" s="2"/>
      <c r="G828" s="3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2.75" customHeight="1">
      <c r="A829" s="2"/>
      <c r="B829" s="70"/>
      <c r="C829" s="70"/>
      <c r="D829" s="70"/>
      <c r="E829" s="2"/>
      <c r="F829" s="2"/>
      <c r="G829" s="3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2.75" customHeight="1">
      <c r="A830" s="2"/>
      <c r="B830" s="70"/>
      <c r="C830" s="70"/>
      <c r="D830" s="70"/>
      <c r="E830" s="2"/>
      <c r="F830" s="2"/>
      <c r="G830" s="3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2.75" customHeight="1">
      <c r="A831" s="2"/>
      <c r="B831" s="70"/>
      <c r="C831" s="70"/>
      <c r="D831" s="70"/>
      <c r="E831" s="2"/>
      <c r="F831" s="2"/>
      <c r="G831" s="3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2.75" customHeight="1">
      <c r="A832" s="2"/>
      <c r="B832" s="70"/>
      <c r="C832" s="70"/>
      <c r="D832" s="70"/>
      <c r="E832" s="2"/>
      <c r="F832" s="2"/>
      <c r="G832" s="3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2.75" customHeight="1">
      <c r="A833" s="2"/>
      <c r="B833" s="70"/>
      <c r="C833" s="70"/>
      <c r="D833" s="70"/>
      <c r="E833" s="2"/>
      <c r="F833" s="2"/>
      <c r="G833" s="3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2.75" customHeight="1">
      <c r="A834" s="2"/>
      <c r="B834" s="70"/>
      <c r="C834" s="70"/>
      <c r="D834" s="70"/>
      <c r="E834" s="2"/>
      <c r="F834" s="2"/>
      <c r="G834" s="3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2.75" customHeight="1">
      <c r="A835" s="2"/>
      <c r="B835" s="70"/>
      <c r="C835" s="70"/>
      <c r="D835" s="70"/>
      <c r="E835" s="2"/>
      <c r="F835" s="2"/>
      <c r="G835" s="3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2.75" customHeight="1">
      <c r="A836" s="2"/>
      <c r="B836" s="70"/>
      <c r="C836" s="70"/>
      <c r="D836" s="70"/>
      <c r="E836" s="2"/>
      <c r="F836" s="2"/>
      <c r="G836" s="3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2.75" customHeight="1">
      <c r="A837" s="2"/>
      <c r="B837" s="70"/>
      <c r="C837" s="70"/>
      <c r="D837" s="70"/>
      <c r="E837" s="2"/>
      <c r="F837" s="2"/>
      <c r="G837" s="3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2.75" customHeight="1">
      <c r="A838" s="2"/>
      <c r="B838" s="70"/>
      <c r="C838" s="70"/>
      <c r="D838" s="70"/>
      <c r="E838" s="2"/>
      <c r="F838" s="2"/>
      <c r="G838" s="3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2.75" customHeight="1">
      <c r="A839" s="2"/>
      <c r="B839" s="70"/>
      <c r="C839" s="70"/>
      <c r="D839" s="70"/>
      <c r="E839" s="2"/>
      <c r="F839" s="2"/>
      <c r="G839" s="3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2.75" customHeight="1">
      <c r="A840" s="2"/>
      <c r="B840" s="70"/>
      <c r="C840" s="70"/>
      <c r="D840" s="70"/>
      <c r="E840" s="2"/>
      <c r="F840" s="2"/>
      <c r="G840" s="3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2.75" customHeight="1">
      <c r="A841" s="2"/>
      <c r="B841" s="70"/>
      <c r="C841" s="70"/>
      <c r="D841" s="70"/>
      <c r="E841" s="2"/>
      <c r="F841" s="2"/>
      <c r="G841" s="3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2.75" customHeight="1">
      <c r="A842" s="2"/>
      <c r="B842" s="70"/>
      <c r="C842" s="70"/>
      <c r="D842" s="70"/>
      <c r="E842" s="2"/>
      <c r="F842" s="2"/>
      <c r="G842" s="3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2.75" customHeight="1">
      <c r="A843" s="2"/>
      <c r="B843" s="70"/>
      <c r="C843" s="70"/>
      <c r="D843" s="70"/>
      <c r="E843" s="2"/>
      <c r="F843" s="2"/>
      <c r="G843" s="3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2.75" customHeight="1">
      <c r="A844" s="2"/>
      <c r="B844" s="70"/>
      <c r="C844" s="70"/>
      <c r="D844" s="70"/>
      <c r="E844" s="2"/>
      <c r="F844" s="2"/>
      <c r="G844" s="3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2.75" customHeight="1">
      <c r="A845" s="2"/>
      <c r="B845" s="70"/>
      <c r="C845" s="70"/>
      <c r="D845" s="70"/>
      <c r="E845" s="2"/>
      <c r="F845" s="2"/>
      <c r="G845" s="3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2.75" customHeight="1">
      <c r="A846" s="2"/>
      <c r="B846" s="70"/>
      <c r="C846" s="70"/>
      <c r="D846" s="70"/>
      <c r="E846" s="2"/>
      <c r="F846" s="2"/>
      <c r="G846" s="3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2.75" customHeight="1">
      <c r="A847" s="2"/>
      <c r="B847" s="70"/>
      <c r="C847" s="70"/>
      <c r="D847" s="70"/>
      <c r="E847" s="2"/>
      <c r="F847" s="2"/>
      <c r="G847" s="3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2.75" customHeight="1">
      <c r="A848" s="2"/>
      <c r="B848" s="70"/>
      <c r="C848" s="70"/>
      <c r="D848" s="70"/>
      <c r="E848" s="2"/>
      <c r="F848" s="2"/>
      <c r="G848" s="3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2.75" customHeight="1">
      <c r="A849" s="2"/>
      <c r="B849" s="70"/>
      <c r="C849" s="70"/>
      <c r="D849" s="70"/>
      <c r="E849" s="2"/>
      <c r="F849" s="2"/>
      <c r="G849" s="3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2.75" customHeight="1">
      <c r="A850" s="2"/>
      <c r="B850" s="70"/>
      <c r="C850" s="70"/>
      <c r="D850" s="70"/>
      <c r="E850" s="2"/>
      <c r="F850" s="2"/>
      <c r="G850" s="3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2.75" customHeight="1">
      <c r="A851" s="2"/>
      <c r="B851" s="70"/>
      <c r="C851" s="70"/>
      <c r="D851" s="70"/>
      <c r="E851" s="2"/>
      <c r="F851" s="2"/>
      <c r="G851" s="3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2.75" customHeight="1">
      <c r="A852" s="2"/>
      <c r="B852" s="70"/>
      <c r="C852" s="70"/>
      <c r="D852" s="70"/>
      <c r="E852" s="2"/>
      <c r="F852" s="2"/>
      <c r="G852" s="3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2.75" customHeight="1">
      <c r="A853" s="2"/>
      <c r="B853" s="70"/>
      <c r="C853" s="70"/>
      <c r="D853" s="70"/>
      <c r="E853" s="2"/>
      <c r="F853" s="2"/>
      <c r="G853" s="3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2.75" customHeight="1">
      <c r="A854" s="2"/>
      <c r="B854" s="70"/>
      <c r="C854" s="70"/>
      <c r="D854" s="70"/>
      <c r="E854" s="2"/>
      <c r="F854" s="2"/>
      <c r="G854" s="3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2.75" customHeight="1">
      <c r="A855" s="2"/>
      <c r="B855" s="70"/>
      <c r="C855" s="70"/>
      <c r="D855" s="70"/>
      <c r="E855" s="2"/>
      <c r="F855" s="2"/>
      <c r="G855" s="3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2.75" customHeight="1">
      <c r="A856" s="2"/>
      <c r="B856" s="70"/>
      <c r="C856" s="70"/>
      <c r="D856" s="70"/>
      <c r="E856" s="2"/>
      <c r="F856" s="2"/>
      <c r="G856" s="3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2.75" customHeight="1">
      <c r="A857" s="2"/>
      <c r="B857" s="70"/>
      <c r="C857" s="70"/>
      <c r="D857" s="70"/>
      <c r="E857" s="2"/>
      <c r="F857" s="2"/>
      <c r="G857" s="3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2.75" customHeight="1">
      <c r="A858" s="2"/>
      <c r="B858" s="70"/>
      <c r="C858" s="70"/>
      <c r="D858" s="70"/>
      <c r="E858" s="2"/>
      <c r="F858" s="2"/>
      <c r="G858" s="3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2.75" customHeight="1">
      <c r="A859" s="2"/>
      <c r="B859" s="70"/>
      <c r="C859" s="70"/>
      <c r="D859" s="70"/>
      <c r="E859" s="2"/>
      <c r="F859" s="2"/>
      <c r="G859" s="3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2.75" customHeight="1">
      <c r="A860" s="2"/>
      <c r="B860" s="70"/>
      <c r="C860" s="70"/>
      <c r="D860" s="70"/>
      <c r="E860" s="2"/>
      <c r="F860" s="2"/>
      <c r="G860" s="3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2.75" customHeight="1">
      <c r="A861" s="2"/>
      <c r="B861" s="70"/>
      <c r="C861" s="70"/>
      <c r="D861" s="70"/>
      <c r="E861" s="2"/>
      <c r="F861" s="2"/>
      <c r="G861" s="3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2.75" customHeight="1">
      <c r="A862" s="2"/>
      <c r="B862" s="70"/>
      <c r="C862" s="70"/>
      <c r="D862" s="70"/>
      <c r="E862" s="2"/>
      <c r="F862" s="2"/>
      <c r="G862" s="3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2.75" customHeight="1">
      <c r="A863" s="2"/>
      <c r="B863" s="70"/>
      <c r="C863" s="70"/>
      <c r="D863" s="70"/>
      <c r="E863" s="2"/>
      <c r="F863" s="2"/>
      <c r="G863" s="3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2.75" customHeight="1">
      <c r="A864" s="2"/>
      <c r="B864" s="70"/>
      <c r="C864" s="70"/>
      <c r="D864" s="70"/>
      <c r="E864" s="2"/>
      <c r="F864" s="2"/>
      <c r="G864" s="3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2.75" customHeight="1">
      <c r="A865" s="2"/>
      <c r="B865" s="70"/>
      <c r="C865" s="70"/>
      <c r="D865" s="70"/>
      <c r="E865" s="2"/>
      <c r="F865" s="2"/>
      <c r="G865" s="3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2.75" customHeight="1">
      <c r="A866" s="2"/>
      <c r="B866" s="70"/>
      <c r="C866" s="70"/>
      <c r="D866" s="70"/>
      <c r="E866" s="2"/>
      <c r="F866" s="2"/>
      <c r="G866" s="3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2.75" customHeight="1">
      <c r="A867" s="2"/>
      <c r="B867" s="70"/>
      <c r="C867" s="70"/>
      <c r="D867" s="70"/>
      <c r="E867" s="2"/>
      <c r="F867" s="2"/>
      <c r="G867" s="3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2.75" customHeight="1">
      <c r="A868" s="2"/>
      <c r="B868" s="70"/>
      <c r="C868" s="70"/>
      <c r="D868" s="70"/>
      <c r="E868" s="2"/>
      <c r="F868" s="2"/>
      <c r="G868" s="3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2.75" customHeight="1">
      <c r="A869" s="2"/>
      <c r="B869" s="70"/>
      <c r="C869" s="70"/>
      <c r="D869" s="70"/>
      <c r="E869" s="2"/>
      <c r="F869" s="2"/>
      <c r="G869" s="3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2.75" customHeight="1">
      <c r="A870" s="2"/>
      <c r="B870" s="70"/>
      <c r="C870" s="70"/>
      <c r="D870" s="70"/>
      <c r="E870" s="2"/>
      <c r="F870" s="2"/>
      <c r="G870" s="3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2.75" customHeight="1">
      <c r="A871" s="2"/>
      <c r="B871" s="70"/>
      <c r="C871" s="70"/>
      <c r="D871" s="70"/>
      <c r="E871" s="2"/>
      <c r="F871" s="2"/>
      <c r="G871" s="3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2.75" customHeight="1">
      <c r="A872" s="2"/>
      <c r="B872" s="70"/>
      <c r="C872" s="70"/>
      <c r="D872" s="70"/>
      <c r="E872" s="2"/>
      <c r="F872" s="2"/>
      <c r="G872" s="3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2.75" customHeight="1">
      <c r="A873" s="2"/>
      <c r="B873" s="70"/>
      <c r="C873" s="70"/>
      <c r="D873" s="70"/>
      <c r="E873" s="2"/>
      <c r="F873" s="2"/>
      <c r="G873" s="3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2.75" customHeight="1">
      <c r="A874" s="2"/>
      <c r="B874" s="70"/>
      <c r="C874" s="70"/>
      <c r="D874" s="70"/>
      <c r="E874" s="2"/>
      <c r="F874" s="2"/>
      <c r="G874" s="3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2.75" customHeight="1">
      <c r="A875" s="2"/>
      <c r="B875" s="70"/>
      <c r="C875" s="70"/>
      <c r="D875" s="70"/>
      <c r="E875" s="2"/>
      <c r="F875" s="2"/>
      <c r="G875" s="3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2.75" customHeight="1">
      <c r="A876" s="2"/>
      <c r="B876" s="70"/>
      <c r="C876" s="70"/>
      <c r="D876" s="70"/>
      <c r="E876" s="2"/>
      <c r="F876" s="2"/>
      <c r="G876" s="3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2.75" customHeight="1">
      <c r="A877" s="2"/>
      <c r="B877" s="70"/>
      <c r="C877" s="70"/>
      <c r="D877" s="70"/>
      <c r="E877" s="2"/>
      <c r="F877" s="2"/>
      <c r="G877" s="3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2.75" customHeight="1">
      <c r="A878" s="2"/>
      <c r="B878" s="70"/>
      <c r="C878" s="70"/>
      <c r="D878" s="70"/>
      <c r="E878" s="2"/>
      <c r="F878" s="2"/>
      <c r="G878" s="3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2.75" customHeight="1">
      <c r="A879" s="2"/>
      <c r="B879" s="70"/>
      <c r="C879" s="70"/>
      <c r="D879" s="70"/>
      <c r="E879" s="2"/>
      <c r="F879" s="2"/>
      <c r="G879" s="3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2.75" customHeight="1">
      <c r="A880" s="2"/>
      <c r="B880" s="70"/>
      <c r="C880" s="70"/>
      <c r="D880" s="70"/>
      <c r="E880" s="2"/>
      <c r="F880" s="2"/>
      <c r="G880" s="3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2.75" customHeight="1">
      <c r="A881" s="2"/>
      <c r="B881" s="70"/>
      <c r="C881" s="70"/>
      <c r="D881" s="70"/>
      <c r="E881" s="2"/>
      <c r="F881" s="2"/>
      <c r="G881" s="3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2.75" customHeight="1">
      <c r="A882" s="2"/>
      <c r="B882" s="70"/>
      <c r="C882" s="70"/>
      <c r="D882" s="70"/>
      <c r="E882" s="2"/>
      <c r="F882" s="2"/>
      <c r="G882" s="3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2.75" customHeight="1">
      <c r="A883" s="2"/>
      <c r="B883" s="70"/>
      <c r="C883" s="70"/>
      <c r="D883" s="70"/>
      <c r="E883" s="2"/>
      <c r="F883" s="2"/>
      <c r="G883" s="3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2.75" customHeight="1">
      <c r="A884" s="2"/>
      <c r="B884" s="70"/>
      <c r="C884" s="70"/>
      <c r="D884" s="70"/>
      <c r="E884" s="2"/>
      <c r="F884" s="2"/>
      <c r="G884" s="3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2.75" customHeight="1">
      <c r="A885" s="2"/>
      <c r="B885" s="70"/>
      <c r="C885" s="70"/>
      <c r="D885" s="70"/>
      <c r="E885" s="2"/>
      <c r="F885" s="2"/>
      <c r="G885" s="3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2.75" customHeight="1">
      <c r="A886" s="2"/>
      <c r="B886" s="70"/>
      <c r="C886" s="70"/>
      <c r="D886" s="70"/>
      <c r="E886" s="2"/>
      <c r="F886" s="2"/>
      <c r="G886" s="3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2.75" customHeight="1">
      <c r="A887" s="2"/>
      <c r="B887" s="70"/>
      <c r="C887" s="70"/>
      <c r="D887" s="70"/>
      <c r="E887" s="2"/>
      <c r="F887" s="2"/>
      <c r="G887" s="3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2.75" customHeight="1">
      <c r="A888" s="2"/>
      <c r="B888" s="70"/>
      <c r="C888" s="70"/>
      <c r="D888" s="70"/>
      <c r="E888" s="2"/>
      <c r="F888" s="2"/>
      <c r="G888" s="3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2.75" customHeight="1">
      <c r="A889" s="2"/>
      <c r="B889" s="70"/>
      <c r="C889" s="70"/>
      <c r="D889" s="70"/>
      <c r="E889" s="2"/>
      <c r="F889" s="2"/>
      <c r="G889" s="3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2.75" customHeight="1">
      <c r="A890" s="2"/>
      <c r="B890" s="70"/>
      <c r="C890" s="70"/>
      <c r="D890" s="70"/>
      <c r="E890" s="2"/>
      <c r="F890" s="2"/>
      <c r="G890" s="3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2.75" customHeight="1">
      <c r="A891" s="2"/>
      <c r="B891" s="70"/>
      <c r="C891" s="70"/>
      <c r="D891" s="70"/>
      <c r="E891" s="2"/>
      <c r="F891" s="2"/>
      <c r="G891" s="3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2.75" customHeight="1">
      <c r="A892" s="2"/>
      <c r="B892" s="70"/>
      <c r="C892" s="70"/>
      <c r="D892" s="70"/>
      <c r="E892" s="2"/>
      <c r="F892" s="2"/>
      <c r="G892" s="3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2.75" customHeight="1">
      <c r="A893" s="2"/>
      <c r="B893" s="70"/>
      <c r="C893" s="70"/>
      <c r="D893" s="70"/>
      <c r="E893" s="2"/>
      <c r="F893" s="2"/>
      <c r="G893" s="3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2.75" customHeight="1">
      <c r="A894" s="2"/>
      <c r="B894" s="70"/>
      <c r="C894" s="70"/>
      <c r="D894" s="70"/>
      <c r="E894" s="2"/>
      <c r="F894" s="2"/>
      <c r="G894" s="3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2.75" customHeight="1">
      <c r="A895" s="2"/>
      <c r="B895" s="70"/>
      <c r="C895" s="70"/>
      <c r="D895" s="70"/>
      <c r="E895" s="2"/>
      <c r="F895" s="2"/>
      <c r="G895" s="3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2.75" customHeight="1">
      <c r="A896" s="2"/>
      <c r="B896" s="70"/>
      <c r="C896" s="70"/>
      <c r="D896" s="70"/>
      <c r="E896" s="2"/>
      <c r="F896" s="2"/>
      <c r="G896" s="3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2.75" customHeight="1">
      <c r="A897" s="2"/>
      <c r="B897" s="70"/>
      <c r="C897" s="70"/>
      <c r="D897" s="70"/>
      <c r="E897" s="2"/>
      <c r="F897" s="2"/>
      <c r="G897" s="3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2.75" customHeight="1">
      <c r="A898" s="2"/>
      <c r="B898" s="70"/>
      <c r="C898" s="70"/>
      <c r="D898" s="70"/>
      <c r="E898" s="2"/>
      <c r="F898" s="2"/>
      <c r="G898" s="3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2.75" customHeight="1">
      <c r="A899" s="2"/>
      <c r="B899" s="70"/>
      <c r="C899" s="70"/>
      <c r="D899" s="70"/>
      <c r="E899" s="2"/>
      <c r="F899" s="2"/>
      <c r="G899" s="3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2.75" customHeight="1">
      <c r="A900" s="2"/>
      <c r="B900" s="70"/>
      <c r="C900" s="70"/>
      <c r="D900" s="70"/>
      <c r="E900" s="2"/>
      <c r="F900" s="2"/>
      <c r="G900" s="3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2.75" customHeight="1">
      <c r="A901" s="2"/>
      <c r="B901" s="70"/>
      <c r="C901" s="70"/>
      <c r="D901" s="70"/>
      <c r="E901" s="2"/>
      <c r="F901" s="2"/>
      <c r="G901" s="3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2.75" customHeight="1">
      <c r="A902" s="2"/>
      <c r="B902" s="70"/>
      <c r="C902" s="70"/>
      <c r="D902" s="70"/>
      <c r="E902" s="2"/>
      <c r="F902" s="2"/>
      <c r="G902" s="3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2.75" customHeight="1">
      <c r="A903" s="2"/>
      <c r="B903" s="70"/>
      <c r="C903" s="70"/>
      <c r="D903" s="70"/>
      <c r="E903" s="2"/>
      <c r="F903" s="2"/>
      <c r="G903" s="3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2.75" customHeight="1">
      <c r="A904" s="2"/>
      <c r="B904" s="70"/>
      <c r="C904" s="70"/>
      <c r="D904" s="70"/>
      <c r="E904" s="2"/>
      <c r="F904" s="2"/>
      <c r="G904" s="3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2.75" customHeight="1">
      <c r="A905" s="2"/>
      <c r="B905" s="70"/>
      <c r="C905" s="70"/>
      <c r="D905" s="70"/>
      <c r="E905" s="2"/>
      <c r="F905" s="2"/>
      <c r="G905" s="3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2.75" customHeight="1">
      <c r="A906" s="2"/>
      <c r="B906" s="70"/>
      <c r="C906" s="70"/>
      <c r="D906" s="70"/>
      <c r="E906" s="2"/>
      <c r="F906" s="2"/>
      <c r="G906" s="3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2.75" customHeight="1">
      <c r="A907" s="2"/>
      <c r="B907" s="70"/>
      <c r="C907" s="70"/>
      <c r="D907" s="70"/>
      <c r="E907" s="2"/>
      <c r="F907" s="2"/>
      <c r="G907" s="3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2.75" customHeight="1">
      <c r="A908" s="2"/>
      <c r="B908" s="70"/>
      <c r="C908" s="70"/>
      <c r="D908" s="70"/>
      <c r="E908" s="2"/>
      <c r="F908" s="2"/>
      <c r="G908" s="3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2.75" customHeight="1">
      <c r="A909" s="2"/>
      <c r="B909" s="70"/>
      <c r="C909" s="70"/>
      <c r="D909" s="70"/>
      <c r="E909" s="2"/>
      <c r="F909" s="2"/>
      <c r="G909" s="3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2.75" customHeight="1">
      <c r="A910" s="2"/>
      <c r="B910" s="70"/>
      <c r="C910" s="70"/>
      <c r="D910" s="70"/>
      <c r="E910" s="2"/>
      <c r="F910" s="2"/>
      <c r="G910" s="3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2.75" customHeight="1">
      <c r="A911" s="2"/>
      <c r="B911" s="70"/>
      <c r="C911" s="70"/>
      <c r="D911" s="70"/>
      <c r="E911" s="2"/>
      <c r="F911" s="2"/>
      <c r="G911" s="3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2.75" customHeight="1">
      <c r="A912" s="2"/>
      <c r="B912" s="70"/>
      <c r="C912" s="70"/>
      <c r="D912" s="70"/>
      <c r="E912" s="2"/>
      <c r="F912" s="2"/>
      <c r="G912" s="3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2.75" customHeight="1">
      <c r="A913" s="2"/>
      <c r="B913" s="70"/>
      <c r="C913" s="70"/>
      <c r="D913" s="70"/>
      <c r="E913" s="2"/>
      <c r="F913" s="2"/>
      <c r="G913" s="3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2.75" customHeight="1">
      <c r="A914" s="2"/>
      <c r="B914" s="70"/>
      <c r="C914" s="70"/>
      <c r="D914" s="70"/>
      <c r="E914" s="2"/>
      <c r="F914" s="2"/>
      <c r="G914" s="3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2.75" customHeight="1">
      <c r="A915" s="2"/>
      <c r="B915" s="70"/>
      <c r="C915" s="70"/>
      <c r="D915" s="70"/>
      <c r="E915" s="2"/>
      <c r="F915" s="2"/>
      <c r="G915" s="3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2.75" customHeight="1">
      <c r="A916" s="2"/>
      <c r="B916" s="70"/>
      <c r="C916" s="70"/>
      <c r="D916" s="70"/>
      <c r="E916" s="2"/>
      <c r="F916" s="2"/>
      <c r="G916" s="3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2.75" customHeight="1">
      <c r="A917" s="2"/>
      <c r="B917" s="70"/>
      <c r="C917" s="70"/>
      <c r="D917" s="70"/>
      <c r="E917" s="2"/>
      <c r="F917" s="2"/>
      <c r="G917" s="3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2.75" customHeight="1">
      <c r="A918" s="2"/>
      <c r="B918" s="70"/>
      <c r="C918" s="70"/>
      <c r="D918" s="70"/>
      <c r="E918" s="2"/>
      <c r="F918" s="2"/>
      <c r="G918" s="3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2.75" customHeight="1">
      <c r="A919" s="2"/>
      <c r="B919" s="70"/>
      <c r="C919" s="70"/>
      <c r="D919" s="70"/>
      <c r="E919" s="2"/>
      <c r="F919" s="2"/>
      <c r="G919" s="3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2.75" customHeight="1">
      <c r="A920" s="2"/>
      <c r="B920" s="70"/>
      <c r="C920" s="70"/>
      <c r="D920" s="70"/>
      <c r="E920" s="2"/>
      <c r="F920" s="2"/>
      <c r="G920" s="3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2.75" customHeight="1">
      <c r="A921" s="2"/>
      <c r="B921" s="70"/>
      <c r="C921" s="70"/>
      <c r="D921" s="70"/>
      <c r="E921" s="2"/>
      <c r="F921" s="2"/>
      <c r="G921" s="3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2.75" customHeight="1">
      <c r="A922" s="2"/>
      <c r="B922" s="70"/>
      <c r="C922" s="70"/>
      <c r="D922" s="70"/>
      <c r="E922" s="2"/>
      <c r="F922" s="2"/>
      <c r="G922" s="3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2.75" customHeight="1">
      <c r="A923" s="2"/>
      <c r="B923" s="70"/>
      <c r="C923" s="70"/>
      <c r="D923" s="70"/>
      <c r="E923" s="2"/>
      <c r="F923" s="2"/>
      <c r="G923" s="3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2.75" customHeight="1">
      <c r="A924" s="2"/>
      <c r="B924" s="70"/>
      <c r="C924" s="70"/>
      <c r="D924" s="70"/>
      <c r="E924" s="2"/>
      <c r="F924" s="2"/>
      <c r="G924" s="3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2.75" customHeight="1">
      <c r="A925" s="2"/>
      <c r="B925" s="70"/>
      <c r="C925" s="70"/>
      <c r="D925" s="70"/>
      <c r="E925" s="2"/>
      <c r="F925" s="2"/>
      <c r="G925" s="3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2.75" customHeight="1">
      <c r="A926" s="2"/>
      <c r="B926" s="70"/>
      <c r="C926" s="70"/>
      <c r="D926" s="70"/>
      <c r="E926" s="2"/>
      <c r="F926" s="2"/>
      <c r="G926" s="3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2.75" customHeight="1">
      <c r="A927" s="2"/>
      <c r="B927" s="70"/>
      <c r="C927" s="70"/>
      <c r="D927" s="70"/>
      <c r="E927" s="2"/>
      <c r="F927" s="2"/>
      <c r="G927" s="3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2.75" customHeight="1">
      <c r="A928" s="2"/>
      <c r="B928" s="70"/>
      <c r="C928" s="70"/>
      <c r="D928" s="70"/>
      <c r="E928" s="2"/>
      <c r="F928" s="2"/>
      <c r="G928" s="3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2.75" customHeight="1">
      <c r="A929" s="2"/>
      <c r="B929" s="70"/>
      <c r="C929" s="70"/>
      <c r="D929" s="70"/>
      <c r="E929" s="2"/>
      <c r="F929" s="2"/>
      <c r="G929" s="3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2.75" customHeight="1">
      <c r="A930" s="2"/>
      <c r="B930" s="70"/>
      <c r="C930" s="70"/>
      <c r="D930" s="70"/>
      <c r="E930" s="2"/>
      <c r="F930" s="2"/>
      <c r="G930" s="3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2.75" customHeight="1">
      <c r="A931" s="2"/>
      <c r="B931" s="70"/>
      <c r="C931" s="70"/>
      <c r="D931" s="70"/>
      <c r="E931" s="2"/>
      <c r="F931" s="2"/>
      <c r="G931" s="3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2.75" customHeight="1">
      <c r="A932" s="2"/>
      <c r="B932" s="70"/>
      <c r="C932" s="70"/>
      <c r="D932" s="70"/>
      <c r="E932" s="2"/>
      <c r="F932" s="2"/>
      <c r="G932" s="3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2.75" customHeight="1">
      <c r="A933" s="2"/>
      <c r="B933" s="70"/>
      <c r="C933" s="70"/>
      <c r="D933" s="70"/>
      <c r="E933" s="2"/>
      <c r="F933" s="2"/>
      <c r="G933" s="3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2.75" customHeight="1">
      <c r="A934" s="2"/>
      <c r="B934" s="70"/>
      <c r="C934" s="70"/>
      <c r="D934" s="70"/>
      <c r="E934" s="2"/>
      <c r="F934" s="2"/>
      <c r="G934" s="3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2.75" customHeight="1">
      <c r="A935" s="2"/>
      <c r="B935" s="70"/>
      <c r="C935" s="70"/>
      <c r="D935" s="70"/>
      <c r="E935" s="2"/>
      <c r="F935" s="2"/>
      <c r="G935" s="3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2.75" customHeight="1">
      <c r="A936" s="2"/>
      <c r="B936" s="70"/>
      <c r="C936" s="70"/>
      <c r="D936" s="70"/>
      <c r="E936" s="2"/>
      <c r="F936" s="2"/>
      <c r="G936" s="3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2.75" customHeight="1">
      <c r="A937" s="2"/>
      <c r="B937" s="70"/>
      <c r="C937" s="70"/>
      <c r="D937" s="70"/>
      <c r="E937" s="2"/>
      <c r="F937" s="2"/>
      <c r="G937" s="3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2.75" customHeight="1">
      <c r="A938" s="2"/>
      <c r="B938" s="70"/>
      <c r="C938" s="70"/>
      <c r="D938" s="70"/>
      <c r="E938" s="2"/>
      <c r="F938" s="2"/>
      <c r="G938" s="3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2.75" customHeight="1">
      <c r="A939" s="2"/>
      <c r="B939" s="70"/>
      <c r="C939" s="70"/>
      <c r="D939" s="70"/>
      <c r="E939" s="2"/>
      <c r="F939" s="2"/>
      <c r="G939" s="3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2.75" customHeight="1">
      <c r="A940" s="2"/>
      <c r="B940" s="70"/>
      <c r="C940" s="70"/>
      <c r="D940" s="70"/>
      <c r="E940" s="2"/>
      <c r="F940" s="2"/>
      <c r="G940" s="3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2.75" customHeight="1">
      <c r="A941" s="2"/>
      <c r="B941" s="70"/>
      <c r="C941" s="70"/>
      <c r="D941" s="70"/>
      <c r="E941" s="2"/>
      <c r="F941" s="2"/>
      <c r="G941" s="3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2.75" customHeight="1">
      <c r="A942" s="2"/>
      <c r="B942" s="70"/>
      <c r="C942" s="70"/>
      <c r="D942" s="70"/>
      <c r="E942" s="2"/>
      <c r="F942" s="2"/>
      <c r="G942" s="3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2.75" customHeight="1">
      <c r="A943" s="2"/>
      <c r="B943" s="70"/>
      <c r="C943" s="70"/>
      <c r="D943" s="70"/>
      <c r="E943" s="2"/>
      <c r="F943" s="2"/>
      <c r="G943" s="3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2.75" customHeight="1">
      <c r="A944" s="2"/>
      <c r="B944" s="70"/>
      <c r="C944" s="70"/>
      <c r="D944" s="70"/>
      <c r="E944" s="2"/>
      <c r="F944" s="2"/>
      <c r="G944" s="3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2.75" customHeight="1">
      <c r="A945" s="2"/>
      <c r="B945" s="70"/>
      <c r="C945" s="70"/>
      <c r="D945" s="70"/>
      <c r="E945" s="2"/>
      <c r="F945" s="2"/>
      <c r="G945" s="3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2.75" customHeight="1">
      <c r="A946" s="2"/>
      <c r="B946" s="70"/>
      <c r="C946" s="70"/>
      <c r="D946" s="70"/>
      <c r="E946" s="2"/>
      <c r="F946" s="2"/>
      <c r="G946" s="3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2.75" customHeight="1">
      <c r="A947" s="2"/>
      <c r="B947" s="70"/>
      <c r="C947" s="70"/>
      <c r="D947" s="70"/>
      <c r="E947" s="2"/>
      <c r="F947" s="2"/>
      <c r="G947" s="3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2.75" customHeight="1">
      <c r="A948" s="2"/>
      <c r="B948" s="70"/>
      <c r="C948" s="70"/>
      <c r="D948" s="70"/>
      <c r="E948" s="2"/>
      <c r="F948" s="2"/>
      <c r="G948" s="3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2.75" customHeight="1">
      <c r="A949" s="2"/>
      <c r="B949" s="70"/>
      <c r="C949" s="70"/>
      <c r="D949" s="70"/>
      <c r="E949" s="2"/>
      <c r="F949" s="2"/>
      <c r="G949" s="3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2.75" customHeight="1">
      <c r="A950" s="2"/>
      <c r="B950" s="70"/>
      <c r="C950" s="70"/>
      <c r="D950" s="70"/>
      <c r="E950" s="2"/>
      <c r="F950" s="2"/>
      <c r="G950" s="3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2.75" customHeight="1">
      <c r="A951" s="2"/>
      <c r="B951" s="70"/>
      <c r="C951" s="70"/>
      <c r="D951" s="70"/>
      <c r="E951" s="2"/>
      <c r="F951" s="2"/>
      <c r="G951" s="3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2.75" customHeight="1">
      <c r="A952" s="2"/>
      <c r="B952" s="70"/>
      <c r="C952" s="70"/>
      <c r="D952" s="70"/>
      <c r="E952" s="2"/>
      <c r="F952" s="2"/>
      <c r="G952" s="3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2.75" customHeight="1">
      <c r="A953" s="2"/>
      <c r="B953" s="70"/>
      <c r="C953" s="70"/>
      <c r="D953" s="70"/>
      <c r="E953" s="2"/>
      <c r="F953" s="2"/>
      <c r="G953" s="3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2.75" customHeight="1">
      <c r="A954" s="2"/>
      <c r="B954" s="70"/>
      <c r="C954" s="70"/>
      <c r="D954" s="70"/>
      <c r="E954" s="2"/>
      <c r="F954" s="2"/>
      <c r="G954" s="3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2.75" customHeight="1">
      <c r="A955" s="2"/>
      <c r="B955" s="70"/>
      <c r="C955" s="70"/>
      <c r="D955" s="70"/>
      <c r="E955" s="2"/>
      <c r="F955" s="2"/>
      <c r="G955" s="3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2.75" customHeight="1">
      <c r="A956" s="2"/>
      <c r="B956" s="70"/>
      <c r="C956" s="70"/>
      <c r="D956" s="70"/>
      <c r="E956" s="2"/>
      <c r="F956" s="2"/>
      <c r="G956" s="3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2.75" customHeight="1">
      <c r="A957" s="2"/>
      <c r="B957" s="70"/>
      <c r="C957" s="70"/>
      <c r="D957" s="70"/>
      <c r="E957" s="2"/>
      <c r="F957" s="2"/>
      <c r="G957" s="3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2.75" customHeight="1">
      <c r="A958" s="2"/>
      <c r="B958" s="70"/>
      <c r="C958" s="70"/>
      <c r="D958" s="70"/>
      <c r="E958" s="2"/>
      <c r="F958" s="2"/>
      <c r="G958" s="3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2.75" customHeight="1">
      <c r="A959" s="2"/>
      <c r="B959" s="70"/>
      <c r="C959" s="70"/>
      <c r="D959" s="70"/>
      <c r="E959" s="2"/>
      <c r="F959" s="2"/>
      <c r="G959" s="3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2.75" customHeight="1">
      <c r="A960" s="2"/>
      <c r="B960" s="70"/>
      <c r="C960" s="70"/>
      <c r="D960" s="70"/>
      <c r="E960" s="2"/>
      <c r="F960" s="2"/>
      <c r="G960" s="3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2.75" customHeight="1">
      <c r="A961" s="2"/>
      <c r="B961" s="70"/>
      <c r="C961" s="70"/>
      <c r="D961" s="70"/>
      <c r="E961" s="2"/>
      <c r="F961" s="2"/>
      <c r="G961" s="3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2.75" customHeight="1">
      <c r="A962" s="2"/>
      <c r="B962" s="70"/>
      <c r="C962" s="70"/>
      <c r="D962" s="70"/>
      <c r="E962" s="2"/>
      <c r="F962" s="2"/>
      <c r="G962" s="3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2.75" customHeight="1">
      <c r="A963" s="2"/>
      <c r="B963" s="70"/>
      <c r="C963" s="70"/>
      <c r="D963" s="70"/>
      <c r="E963" s="2"/>
      <c r="F963" s="2"/>
      <c r="G963" s="3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2.75" customHeight="1">
      <c r="A964" s="2"/>
      <c r="B964" s="70"/>
      <c r="C964" s="70"/>
      <c r="D964" s="70"/>
      <c r="E964" s="2"/>
      <c r="F964" s="2"/>
      <c r="G964" s="3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2.75" customHeight="1">
      <c r="A965" s="2"/>
      <c r="B965" s="70"/>
      <c r="C965" s="70"/>
      <c r="D965" s="70"/>
      <c r="E965" s="2"/>
      <c r="F965" s="2"/>
      <c r="G965" s="3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2.75" customHeight="1">
      <c r="A966" s="2"/>
      <c r="B966" s="70"/>
      <c r="C966" s="70"/>
      <c r="D966" s="70"/>
      <c r="E966" s="2"/>
      <c r="F966" s="2"/>
      <c r="G966" s="3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2.75" customHeight="1">
      <c r="A967" s="2"/>
      <c r="B967" s="70"/>
      <c r="C967" s="70"/>
      <c r="D967" s="70"/>
      <c r="E967" s="2"/>
      <c r="F967" s="2"/>
      <c r="G967" s="3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2.75" customHeight="1">
      <c r="A968" s="2"/>
      <c r="B968" s="70"/>
      <c r="C968" s="70"/>
      <c r="D968" s="70"/>
      <c r="E968" s="2"/>
      <c r="F968" s="2"/>
      <c r="G968" s="3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2.75" customHeight="1">
      <c r="A969" s="2"/>
      <c r="B969" s="70"/>
      <c r="C969" s="70"/>
      <c r="D969" s="70"/>
      <c r="E969" s="2"/>
      <c r="F969" s="2"/>
      <c r="G969" s="3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2.75" customHeight="1">
      <c r="A970" s="2"/>
      <c r="B970" s="70"/>
      <c r="C970" s="70"/>
      <c r="D970" s="70"/>
      <c r="E970" s="2"/>
      <c r="F970" s="2"/>
      <c r="G970" s="3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2.75" customHeight="1">
      <c r="A971" s="2"/>
      <c r="B971" s="70"/>
      <c r="C971" s="70"/>
      <c r="D971" s="70"/>
      <c r="E971" s="2"/>
      <c r="F971" s="2"/>
      <c r="G971" s="3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2.75" customHeight="1">
      <c r="A972" s="2"/>
      <c r="B972" s="70"/>
      <c r="C972" s="70"/>
      <c r="D972" s="70"/>
      <c r="E972" s="2"/>
      <c r="F972" s="2"/>
      <c r="G972" s="3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2.75" customHeight="1">
      <c r="A973" s="2"/>
      <c r="B973" s="70"/>
      <c r="C973" s="70"/>
      <c r="D973" s="70"/>
      <c r="E973" s="2"/>
      <c r="F973" s="2"/>
      <c r="G973" s="3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2.75" customHeight="1">
      <c r="A974" s="2"/>
      <c r="B974" s="70"/>
      <c r="C974" s="70"/>
      <c r="D974" s="70"/>
      <c r="E974" s="2"/>
      <c r="F974" s="2"/>
      <c r="G974" s="3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2.75" customHeight="1">
      <c r="A975" s="2"/>
      <c r="B975" s="70"/>
      <c r="C975" s="70"/>
      <c r="D975" s="70"/>
      <c r="E975" s="2"/>
      <c r="F975" s="2"/>
      <c r="G975" s="3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2.75" customHeight="1">
      <c r="A976" s="2"/>
      <c r="B976" s="70"/>
      <c r="C976" s="70"/>
      <c r="D976" s="70"/>
      <c r="E976" s="2"/>
      <c r="F976" s="2"/>
      <c r="G976" s="3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2.75" customHeight="1">
      <c r="A977" s="2"/>
      <c r="B977" s="70"/>
      <c r="C977" s="70"/>
      <c r="D977" s="70"/>
      <c r="E977" s="2"/>
      <c r="F977" s="2"/>
      <c r="G977" s="3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2.75" customHeight="1">
      <c r="A978" s="2"/>
      <c r="B978" s="70"/>
      <c r="C978" s="70"/>
      <c r="D978" s="70"/>
      <c r="E978" s="2"/>
      <c r="F978" s="2"/>
      <c r="G978" s="3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2.75" customHeight="1">
      <c r="A979" s="2"/>
      <c r="B979" s="70"/>
      <c r="C979" s="70"/>
      <c r="D979" s="70"/>
      <c r="E979" s="2"/>
      <c r="F979" s="2"/>
      <c r="G979" s="3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2.75" customHeight="1">
      <c r="A980" s="2"/>
      <c r="B980" s="70"/>
      <c r="C980" s="70"/>
      <c r="D980" s="70"/>
      <c r="E980" s="2"/>
      <c r="F980" s="2"/>
      <c r="G980" s="3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2.75" customHeight="1">
      <c r="A981" s="2"/>
      <c r="B981" s="70"/>
      <c r="C981" s="70"/>
      <c r="D981" s="70"/>
      <c r="E981" s="2"/>
      <c r="F981" s="2"/>
      <c r="G981" s="3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2.75" customHeight="1">
      <c r="A982" s="2"/>
      <c r="B982" s="70"/>
      <c r="C982" s="70"/>
      <c r="D982" s="70"/>
      <c r="E982" s="2"/>
      <c r="F982" s="2"/>
      <c r="G982" s="3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2.75" customHeight="1">
      <c r="A983" s="2"/>
      <c r="B983" s="70"/>
      <c r="C983" s="70"/>
      <c r="D983" s="70"/>
      <c r="E983" s="2"/>
      <c r="F983" s="2"/>
      <c r="G983" s="3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2.75" customHeight="1">
      <c r="A984" s="2"/>
      <c r="B984" s="70"/>
      <c r="C984" s="70"/>
      <c r="D984" s="70"/>
      <c r="E984" s="2"/>
      <c r="F984" s="2"/>
      <c r="G984" s="3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2.75" customHeight="1">
      <c r="A985" s="2"/>
      <c r="B985" s="70"/>
      <c r="C985" s="70"/>
      <c r="D985" s="70"/>
      <c r="E985" s="2"/>
      <c r="F985" s="2"/>
      <c r="G985" s="3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2.75" customHeight="1">
      <c r="A986" s="2"/>
      <c r="B986" s="70"/>
      <c r="C986" s="70"/>
      <c r="D986" s="70"/>
      <c r="E986" s="2"/>
      <c r="F986" s="2"/>
      <c r="G986" s="3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2.75" customHeight="1">
      <c r="A987" s="2"/>
      <c r="B987" s="70"/>
      <c r="C987" s="70"/>
      <c r="D987" s="70"/>
      <c r="E987" s="2"/>
      <c r="F987" s="2"/>
      <c r="G987" s="3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2.75" customHeight="1">
      <c r="A988" s="2"/>
      <c r="B988" s="70"/>
      <c r="C988" s="70"/>
      <c r="D988" s="70"/>
      <c r="E988" s="2"/>
      <c r="F988" s="2"/>
      <c r="G988" s="3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2.75" customHeight="1">
      <c r="A989" s="2"/>
      <c r="B989" s="70"/>
      <c r="C989" s="70"/>
      <c r="D989" s="70"/>
      <c r="E989" s="2"/>
      <c r="F989" s="2"/>
      <c r="G989" s="3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2.75" customHeight="1">
      <c r="A990" s="2"/>
      <c r="B990" s="70"/>
      <c r="C990" s="70"/>
      <c r="D990" s="70"/>
      <c r="E990" s="2"/>
      <c r="F990" s="2"/>
      <c r="G990" s="3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2.75" customHeight="1">
      <c r="A991" s="2"/>
      <c r="B991" s="70"/>
      <c r="C991" s="70"/>
      <c r="D991" s="70"/>
      <c r="E991" s="2"/>
      <c r="F991" s="2"/>
      <c r="G991" s="3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2.75" customHeight="1">
      <c r="A992" s="2"/>
      <c r="B992" s="70"/>
      <c r="C992" s="70"/>
      <c r="D992" s="70"/>
      <c r="E992" s="2"/>
      <c r="F992" s="2"/>
      <c r="G992" s="3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2.75" customHeight="1">
      <c r="A993" s="2"/>
      <c r="B993" s="70"/>
      <c r="C993" s="70"/>
      <c r="D993" s="70"/>
      <c r="E993" s="2"/>
      <c r="F993" s="2"/>
      <c r="G993" s="3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2.75" customHeight="1">
      <c r="A994" s="2"/>
      <c r="B994" s="70"/>
      <c r="C994" s="70"/>
      <c r="D994" s="70"/>
      <c r="E994" s="2"/>
      <c r="F994" s="2"/>
      <c r="G994" s="3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2.75" customHeight="1">
      <c r="A995" s="2"/>
      <c r="B995" s="70"/>
      <c r="C995" s="70"/>
      <c r="D995" s="70"/>
      <c r="E995" s="2"/>
      <c r="F995" s="2"/>
      <c r="G995" s="3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2.75" customHeight="1">
      <c r="A996" s="2"/>
      <c r="B996" s="70"/>
      <c r="C996" s="70"/>
      <c r="D996" s="70"/>
      <c r="E996" s="2"/>
      <c r="F996" s="2"/>
      <c r="G996" s="3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2.75" customHeight="1">
      <c r="A997" s="2"/>
      <c r="B997" s="70"/>
      <c r="C997" s="70"/>
      <c r="D997" s="70"/>
      <c r="E997" s="2"/>
      <c r="F997" s="2"/>
      <c r="G997" s="3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2.75" customHeight="1">
      <c r="A998" s="2"/>
      <c r="B998" s="70"/>
      <c r="C998" s="70"/>
      <c r="D998" s="70"/>
      <c r="E998" s="2"/>
      <c r="F998" s="2"/>
      <c r="G998" s="3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2.75" customHeight="1">
      <c r="A999" s="2"/>
      <c r="B999" s="70"/>
      <c r="C999" s="70"/>
      <c r="D999" s="70"/>
      <c r="E999" s="2"/>
      <c r="F999" s="2"/>
      <c r="G999" s="3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2.75" customHeight="1">
      <c r="A1000" s="2"/>
      <c r="B1000" s="70"/>
      <c r="C1000" s="70"/>
      <c r="D1000" s="70"/>
      <c r="E1000" s="2"/>
      <c r="F1000" s="2"/>
      <c r="G1000" s="3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7">
    <mergeCell ref="A1:A2"/>
    <mergeCell ref="B1:I1"/>
    <mergeCell ref="J1:N1"/>
    <mergeCell ref="O1:R1"/>
    <mergeCell ref="S1:AH1"/>
    <mergeCell ref="A22:AI22"/>
    <mergeCell ref="A37:AI3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30.29"/>
    <col customWidth="1" min="3" max="3" width="12.57"/>
    <col customWidth="1" min="4" max="4" width="9.43"/>
    <col customWidth="1" min="5" max="5" width="10.0"/>
    <col customWidth="1" min="6" max="6" width="10.14"/>
    <col customWidth="1" min="7" max="7" width="14.29"/>
    <col customWidth="1" min="8" max="8" width="11.57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5.0" customHeight="1">
      <c r="A2" s="1"/>
      <c r="B2" s="495"/>
      <c r="C2" s="496"/>
      <c r="D2" s="5" t="s">
        <v>354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5.75" customHeight="1">
      <c r="A3" s="1"/>
      <c r="B3" s="444"/>
      <c r="C3" s="497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497"/>
      <c r="D4" s="498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500"/>
      <c r="AI4" s="2"/>
      <c r="AJ4" s="2"/>
      <c r="AK4" s="2"/>
      <c r="AL4" s="2"/>
      <c r="AM4" s="2"/>
      <c r="AN4" s="2"/>
    </row>
    <row r="5" ht="15.75" customHeight="1">
      <c r="A5" s="1"/>
      <c r="B5" s="353"/>
      <c r="C5" s="501"/>
      <c r="D5" s="15" t="s">
        <v>1</v>
      </c>
      <c r="E5" s="13"/>
      <c r="F5" s="13"/>
      <c r="G5" s="13"/>
      <c r="H5" s="13"/>
      <c r="I5" s="13"/>
      <c r="J5" s="14"/>
      <c r="K5" s="16" t="s">
        <v>2</v>
      </c>
      <c r="L5" s="13"/>
      <c r="M5" s="13"/>
      <c r="N5" s="14"/>
      <c r="O5" s="17" t="s">
        <v>3</v>
      </c>
      <c r="P5" s="13"/>
      <c r="Q5" s="13"/>
      <c r="R5" s="14"/>
      <c r="S5" s="18" t="s">
        <v>4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4"/>
      <c r="AH5" s="502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503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5.75" customHeight="1">
      <c r="A7" s="1"/>
      <c r="B7" s="38" t="s">
        <v>355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504"/>
      <c r="D8" s="505">
        <v>4.0</v>
      </c>
      <c r="E8" s="505">
        <v>40.0</v>
      </c>
      <c r="F8" s="461">
        <v>1550.0</v>
      </c>
      <c r="G8" s="461">
        <f t="shared" ref="G8:G12" si="2">F8*D8</f>
        <v>6200</v>
      </c>
      <c r="H8" s="461"/>
      <c r="I8" s="462">
        <f t="shared" ref="I8:I9" si="3">440*D8</f>
        <v>1760</v>
      </c>
      <c r="J8" s="463">
        <f t="shared" ref="J8:J12" si="4">G8+H8+I8</f>
        <v>7960</v>
      </c>
      <c r="K8" s="461">
        <f t="shared" ref="K8:K12" si="5">150*D8</f>
        <v>600</v>
      </c>
      <c r="L8" s="464">
        <f t="shared" ref="L8:L12" si="6">IF((8.8*2*22*D8)&gt;(G8*6%),((8.8*2*22*D8)-(G8*6%)),0)</f>
        <v>1176.8</v>
      </c>
      <c r="M8" s="461">
        <f t="shared" ref="M8:M12" si="7">20*22*D8</f>
        <v>1760</v>
      </c>
      <c r="N8" s="465">
        <f t="shared" ref="N8:N12" si="8">K8+L8+M8</f>
        <v>3536.8</v>
      </c>
      <c r="O8" s="461">
        <f t="shared" ref="O8:O12" si="9">J8*1%</f>
        <v>79.6</v>
      </c>
      <c r="P8" s="461">
        <f t="shared" ref="P8:P12" si="10">J8*8%</f>
        <v>636.8</v>
      </c>
      <c r="Q8" s="461">
        <f t="shared" ref="Q8:Q12" si="11">J8*27.8%</f>
        <v>2212.88</v>
      </c>
      <c r="R8" s="466">
        <f t="shared" ref="R8:R12" si="12">O8+P8+Q8</f>
        <v>2929.28</v>
      </c>
      <c r="S8" s="461">
        <f t="shared" ref="S8:S12" si="13">J8/12</f>
        <v>663.3333333</v>
      </c>
      <c r="T8" s="461">
        <f t="shared" ref="T8:T12" si="14">S8*33.33%</f>
        <v>221.089</v>
      </c>
      <c r="U8" s="461">
        <f t="shared" ref="U8:U12" si="15">(S8+T8)*8%</f>
        <v>70.75378667</v>
      </c>
      <c r="V8" s="461">
        <f t="shared" ref="V8:V12" si="16">(S8+T8)*1%</f>
        <v>8.844223333</v>
      </c>
      <c r="W8" s="461">
        <f t="shared" ref="W8:X8" si="1">S8/12</f>
        <v>55.27777778</v>
      </c>
      <c r="X8" s="461">
        <f t="shared" si="1"/>
        <v>18.42408333</v>
      </c>
      <c r="Y8" s="461">
        <f t="shared" ref="Y8:Y12" si="18">J8/12</f>
        <v>663.3333333</v>
      </c>
      <c r="Z8" s="461">
        <f t="shared" ref="Z8:Z12" si="19">Y8*8%</f>
        <v>53.06666667</v>
      </c>
      <c r="AA8" s="461">
        <f t="shared" ref="AA8:AA12" si="20">Y8*1%</f>
        <v>6.633333333</v>
      </c>
      <c r="AB8" s="461">
        <f t="shared" ref="AB8:AB12" si="21">(J8/12)</f>
        <v>663.3333333</v>
      </c>
      <c r="AC8" s="461">
        <f t="shared" ref="AC8:AC12" si="22">AB8/12</f>
        <v>55.27777778</v>
      </c>
      <c r="AD8" s="461">
        <f t="shared" ref="AD8:AD12" si="23">(AB8+AC8)*8%</f>
        <v>57.48888889</v>
      </c>
      <c r="AE8" s="461">
        <f t="shared" ref="AE8:AE12" si="24">(J8+S8+T8+Y8)*8%*40%</f>
        <v>304.2481813</v>
      </c>
      <c r="AF8" s="461">
        <f t="shared" ref="AF8:AF12" si="25">(S8+T8+Y8+AB8)*27.8%</f>
        <v>614.682742</v>
      </c>
      <c r="AG8" s="467">
        <f t="shared" ref="AG8:AG12" si="26">S8+T8+U8+Y8+Z8+AB8+AE8+AA8+AC8+AF8</f>
        <v>3315.751488</v>
      </c>
      <c r="AH8" s="506">
        <f t="shared" ref="AH8:AH12" si="27">J8+N8+R8+AG8</f>
        <v>17741.83149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507"/>
      <c r="D9" s="508">
        <v>1.0</v>
      </c>
      <c r="E9" s="508">
        <v>40.0</v>
      </c>
      <c r="F9" s="57">
        <v>3500.0</v>
      </c>
      <c r="G9" s="57">
        <f t="shared" si="2"/>
        <v>3500</v>
      </c>
      <c r="H9" s="57"/>
      <c r="I9" s="58">
        <f t="shared" si="3"/>
        <v>440</v>
      </c>
      <c r="J9" s="307">
        <f t="shared" si="4"/>
        <v>3940</v>
      </c>
      <c r="K9" s="57">
        <f t="shared" si="5"/>
        <v>150</v>
      </c>
      <c r="L9" s="473">
        <f t="shared" si="6"/>
        <v>177.2</v>
      </c>
      <c r="M9" s="57">
        <f t="shared" si="7"/>
        <v>440</v>
      </c>
      <c r="N9" s="310">
        <f t="shared" si="8"/>
        <v>767.2</v>
      </c>
      <c r="O9" s="57">
        <f t="shared" si="9"/>
        <v>39.4</v>
      </c>
      <c r="P9" s="57">
        <f t="shared" si="10"/>
        <v>315.2</v>
      </c>
      <c r="Q9" s="57">
        <f t="shared" si="11"/>
        <v>1095.32</v>
      </c>
      <c r="R9" s="311">
        <f t="shared" si="12"/>
        <v>1449.92</v>
      </c>
      <c r="S9" s="57">
        <f t="shared" si="13"/>
        <v>328.3333333</v>
      </c>
      <c r="T9" s="57">
        <f t="shared" si="14"/>
        <v>109.4335</v>
      </c>
      <c r="U9" s="57">
        <f t="shared" si="15"/>
        <v>35.02134667</v>
      </c>
      <c r="V9" s="57">
        <f t="shared" si="16"/>
        <v>4.377668333</v>
      </c>
      <c r="W9" s="57">
        <f t="shared" ref="W9:X9" si="17">S9/12</f>
        <v>27.36111111</v>
      </c>
      <c r="X9" s="57">
        <f t="shared" si="17"/>
        <v>9.119458333</v>
      </c>
      <c r="Y9" s="57">
        <f t="shared" si="18"/>
        <v>328.3333333</v>
      </c>
      <c r="Z9" s="57">
        <f t="shared" si="19"/>
        <v>26.26666667</v>
      </c>
      <c r="AA9" s="57">
        <f t="shared" si="20"/>
        <v>3.283333333</v>
      </c>
      <c r="AB9" s="57">
        <f t="shared" si="21"/>
        <v>328.3333333</v>
      </c>
      <c r="AC9" s="57">
        <f t="shared" si="22"/>
        <v>27.36111111</v>
      </c>
      <c r="AD9" s="57">
        <f t="shared" si="23"/>
        <v>28.45555556</v>
      </c>
      <c r="AE9" s="57">
        <f t="shared" si="24"/>
        <v>150.5952053</v>
      </c>
      <c r="AF9" s="57">
        <f t="shared" si="25"/>
        <v>304.252513</v>
      </c>
      <c r="AG9" s="313">
        <f t="shared" si="26"/>
        <v>1641.213676</v>
      </c>
      <c r="AH9" s="474">
        <f t="shared" si="27"/>
        <v>7798.333676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507"/>
      <c r="D10" s="508">
        <v>2.0</v>
      </c>
      <c r="E10" s="508">
        <v>40.0</v>
      </c>
      <c r="F10" s="57">
        <v>2100.0</v>
      </c>
      <c r="G10" s="57">
        <f t="shared" si="2"/>
        <v>4200</v>
      </c>
      <c r="H10" s="57"/>
      <c r="I10" s="58">
        <f t="shared" ref="I10:I12" si="29">220*D10</f>
        <v>440</v>
      </c>
      <c r="J10" s="307">
        <f t="shared" si="4"/>
        <v>4640</v>
      </c>
      <c r="K10" s="57">
        <f t="shared" si="5"/>
        <v>300</v>
      </c>
      <c r="L10" s="473">
        <f t="shared" si="6"/>
        <v>522.4</v>
      </c>
      <c r="M10" s="57">
        <f t="shared" si="7"/>
        <v>880</v>
      </c>
      <c r="N10" s="310">
        <f t="shared" si="8"/>
        <v>1702.4</v>
      </c>
      <c r="O10" s="57">
        <f t="shared" si="9"/>
        <v>46.4</v>
      </c>
      <c r="P10" s="57">
        <f t="shared" si="10"/>
        <v>371.2</v>
      </c>
      <c r="Q10" s="57">
        <f t="shared" si="11"/>
        <v>1289.92</v>
      </c>
      <c r="R10" s="311">
        <f t="shared" si="12"/>
        <v>1707.52</v>
      </c>
      <c r="S10" s="57">
        <f t="shared" si="13"/>
        <v>386.6666667</v>
      </c>
      <c r="T10" s="57">
        <f t="shared" si="14"/>
        <v>128.876</v>
      </c>
      <c r="U10" s="57">
        <f t="shared" si="15"/>
        <v>41.24341333</v>
      </c>
      <c r="V10" s="57">
        <f t="shared" si="16"/>
        <v>5.155426667</v>
      </c>
      <c r="W10" s="57">
        <f t="shared" ref="W10:X10" si="28">S10/12</f>
        <v>32.22222222</v>
      </c>
      <c r="X10" s="57">
        <f t="shared" si="28"/>
        <v>10.73966667</v>
      </c>
      <c r="Y10" s="57">
        <f t="shared" si="18"/>
        <v>386.6666667</v>
      </c>
      <c r="Z10" s="57">
        <f t="shared" si="19"/>
        <v>30.93333333</v>
      </c>
      <c r="AA10" s="57">
        <f t="shared" si="20"/>
        <v>3.866666667</v>
      </c>
      <c r="AB10" s="57">
        <f t="shared" si="21"/>
        <v>386.6666667</v>
      </c>
      <c r="AC10" s="57">
        <f t="shared" si="22"/>
        <v>32.22222222</v>
      </c>
      <c r="AD10" s="57">
        <f t="shared" si="23"/>
        <v>33.51111111</v>
      </c>
      <c r="AE10" s="57">
        <f t="shared" si="24"/>
        <v>177.3506987</v>
      </c>
      <c r="AF10" s="57">
        <f t="shared" si="25"/>
        <v>358.307528</v>
      </c>
      <c r="AG10" s="313">
        <f t="shared" si="26"/>
        <v>1932.799862</v>
      </c>
      <c r="AH10" s="509">
        <f t="shared" si="27"/>
        <v>9982.719862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333</v>
      </c>
      <c r="C11" s="507"/>
      <c r="D11" s="508">
        <v>2.0</v>
      </c>
      <c r="E11" s="508">
        <v>40.0</v>
      </c>
      <c r="F11" s="57">
        <v>2100.0</v>
      </c>
      <c r="G11" s="57">
        <f t="shared" si="2"/>
        <v>4200</v>
      </c>
      <c r="H11" s="57"/>
      <c r="I11" s="58">
        <f t="shared" si="29"/>
        <v>440</v>
      </c>
      <c r="J11" s="307">
        <f t="shared" si="4"/>
        <v>4640</v>
      </c>
      <c r="K11" s="57">
        <f t="shared" si="5"/>
        <v>300</v>
      </c>
      <c r="L11" s="473">
        <f t="shared" si="6"/>
        <v>522.4</v>
      </c>
      <c r="M11" s="57">
        <f t="shared" si="7"/>
        <v>880</v>
      </c>
      <c r="N11" s="310">
        <f t="shared" si="8"/>
        <v>1702.4</v>
      </c>
      <c r="O11" s="57">
        <f t="shared" si="9"/>
        <v>46.4</v>
      </c>
      <c r="P11" s="57">
        <f t="shared" si="10"/>
        <v>371.2</v>
      </c>
      <c r="Q11" s="57">
        <f t="shared" si="11"/>
        <v>1289.92</v>
      </c>
      <c r="R11" s="311">
        <f t="shared" si="12"/>
        <v>1707.52</v>
      </c>
      <c r="S11" s="57">
        <f t="shared" si="13"/>
        <v>386.6666667</v>
      </c>
      <c r="T11" s="57">
        <f t="shared" si="14"/>
        <v>128.876</v>
      </c>
      <c r="U11" s="57">
        <f t="shared" si="15"/>
        <v>41.24341333</v>
      </c>
      <c r="V11" s="57">
        <f t="shared" si="16"/>
        <v>5.155426667</v>
      </c>
      <c r="W11" s="57">
        <f t="shared" ref="W11:X11" si="30">S11/12</f>
        <v>32.22222222</v>
      </c>
      <c r="X11" s="57">
        <f t="shared" si="30"/>
        <v>10.73966667</v>
      </c>
      <c r="Y11" s="57">
        <f t="shared" si="18"/>
        <v>386.6666667</v>
      </c>
      <c r="Z11" s="57">
        <f t="shared" si="19"/>
        <v>30.93333333</v>
      </c>
      <c r="AA11" s="57">
        <f t="shared" si="20"/>
        <v>3.866666667</v>
      </c>
      <c r="AB11" s="57">
        <f t="shared" si="21"/>
        <v>386.6666667</v>
      </c>
      <c r="AC11" s="57">
        <f t="shared" si="22"/>
        <v>32.22222222</v>
      </c>
      <c r="AD11" s="57">
        <f t="shared" si="23"/>
        <v>33.51111111</v>
      </c>
      <c r="AE11" s="57">
        <f t="shared" si="24"/>
        <v>177.3506987</v>
      </c>
      <c r="AF11" s="57">
        <f t="shared" si="25"/>
        <v>358.307528</v>
      </c>
      <c r="AG11" s="313">
        <f t="shared" si="26"/>
        <v>1932.799862</v>
      </c>
      <c r="AH11" s="509">
        <f t="shared" si="27"/>
        <v>9982.719862</v>
      </c>
      <c r="AI11" s="2"/>
      <c r="AJ11" s="2"/>
      <c r="AK11" s="2"/>
      <c r="AL11" s="2"/>
      <c r="AM11" s="2"/>
      <c r="AN11" s="2"/>
    </row>
    <row r="12" ht="14.25" customHeight="1">
      <c r="A12" s="40"/>
      <c r="B12" s="442" t="s">
        <v>356</v>
      </c>
      <c r="C12" s="470"/>
      <c r="D12" s="508">
        <v>1.0</v>
      </c>
      <c r="E12" s="508">
        <v>40.0</v>
      </c>
      <c r="F12" s="57">
        <v>4000.0</v>
      </c>
      <c r="G12" s="57">
        <f t="shared" si="2"/>
        <v>4000</v>
      </c>
      <c r="H12" s="57"/>
      <c r="I12" s="58">
        <f t="shared" si="29"/>
        <v>220</v>
      </c>
      <c r="J12" s="307">
        <f t="shared" si="4"/>
        <v>4220</v>
      </c>
      <c r="K12" s="57">
        <f t="shared" si="5"/>
        <v>150</v>
      </c>
      <c r="L12" s="473">
        <f t="shared" si="6"/>
        <v>147.2</v>
      </c>
      <c r="M12" s="57">
        <f t="shared" si="7"/>
        <v>440</v>
      </c>
      <c r="N12" s="310">
        <f t="shared" si="8"/>
        <v>737.2</v>
      </c>
      <c r="O12" s="57">
        <f t="shared" si="9"/>
        <v>42.2</v>
      </c>
      <c r="P12" s="57">
        <f t="shared" si="10"/>
        <v>337.6</v>
      </c>
      <c r="Q12" s="57">
        <f t="shared" si="11"/>
        <v>1173.16</v>
      </c>
      <c r="R12" s="311">
        <f t="shared" si="12"/>
        <v>1552.96</v>
      </c>
      <c r="S12" s="57">
        <f t="shared" si="13"/>
        <v>351.6666667</v>
      </c>
      <c r="T12" s="57">
        <f t="shared" si="14"/>
        <v>117.2105</v>
      </c>
      <c r="U12" s="57">
        <f t="shared" si="15"/>
        <v>37.51017333</v>
      </c>
      <c r="V12" s="57">
        <f t="shared" si="16"/>
        <v>4.688771667</v>
      </c>
      <c r="W12" s="57">
        <f t="shared" ref="W12:X12" si="31">S12/12</f>
        <v>29.30555556</v>
      </c>
      <c r="X12" s="57">
        <f t="shared" si="31"/>
        <v>9.767541667</v>
      </c>
      <c r="Y12" s="57">
        <f t="shared" si="18"/>
        <v>351.6666667</v>
      </c>
      <c r="Z12" s="57">
        <f t="shared" si="19"/>
        <v>28.13333333</v>
      </c>
      <c r="AA12" s="57">
        <f t="shared" si="20"/>
        <v>3.516666667</v>
      </c>
      <c r="AB12" s="57">
        <f t="shared" si="21"/>
        <v>351.6666667</v>
      </c>
      <c r="AC12" s="57">
        <f t="shared" si="22"/>
        <v>29.30555556</v>
      </c>
      <c r="AD12" s="57">
        <f t="shared" si="23"/>
        <v>30.47777778</v>
      </c>
      <c r="AE12" s="57">
        <f t="shared" si="24"/>
        <v>161.2974027</v>
      </c>
      <c r="AF12" s="57">
        <f t="shared" si="25"/>
        <v>325.874519</v>
      </c>
      <c r="AG12" s="313">
        <f t="shared" si="26"/>
        <v>1757.848151</v>
      </c>
      <c r="AH12" s="509">
        <f t="shared" si="27"/>
        <v>8268.008151</v>
      </c>
      <c r="AI12" s="2"/>
      <c r="AJ12" s="2"/>
      <c r="AK12" s="2"/>
      <c r="AL12" s="2"/>
      <c r="AM12" s="2"/>
      <c r="AN12" s="2"/>
    </row>
    <row r="13" ht="14.25" customHeight="1">
      <c r="A13" s="40"/>
      <c r="B13" s="442" t="s">
        <v>352</v>
      </c>
      <c r="C13" s="470"/>
      <c r="D13" s="508">
        <v>1.0</v>
      </c>
      <c r="E13" s="508">
        <v>40.0</v>
      </c>
      <c r="F13" s="57"/>
      <c r="G13" s="57"/>
      <c r="H13" s="57"/>
      <c r="I13" s="58"/>
      <c r="J13" s="307"/>
      <c r="K13" s="57"/>
      <c r="L13" s="473"/>
      <c r="M13" s="57"/>
      <c r="N13" s="310"/>
      <c r="O13" s="57"/>
      <c r="P13" s="57"/>
      <c r="Q13" s="57"/>
      <c r="R13" s="311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313"/>
      <c r="AH13" s="509"/>
      <c r="AI13" s="2"/>
      <c r="AJ13" s="2"/>
      <c r="AK13" s="2"/>
      <c r="AL13" s="2"/>
      <c r="AM13" s="2"/>
      <c r="AN13" s="2"/>
    </row>
    <row r="14" ht="14.25" customHeight="1">
      <c r="A14" s="40"/>
      <c r="B14" s="510" t="s">
        <v>332</v>
      </c>
      <c r="C14" s="511"/>
      <c r="D14" s="508">
        <v>1.0</v>
      </c>
      <c r="E14" s="508">
        <v>40.0</v>
      </c>
      <c r="F14" s="57"/>
      <c r="G14" s="57">
        <f>F14*D14</f>
        <v>0</v>
      </c>
      <c r="H14" s="57"/>
      <c r="I14" s="58">
        <f>220*D14</f>
        <v>220</v>
      </c>
      <c r="J14" s="307">
        <f>G14+H14+I14</f>
        <v>220</v>
      </c>
      <c r="K14" s="57">
        <f>150*D14</f>
        <v>150</v>
      </c>
      <c r="L14" s="473">
        <f>IF((8.8*2*22*D14)&gt;(G14*6%),((8.8*2*22*D14)-(G14*6%)),0)</f>
        <v>387.2</v>
      </c>
      <c r="M14" s="57">
        <f>20*22*D14</f>
        <v>440</v>
      </c>
      <c r="N14" s="310">
        <f>K14+L14+M14</f>
        <v>977.2</v>
      </c>
      <c r="O14" s="57">
        <f>J14*1%</f>
        <v>2.2</v>
      </c>
      <c r="P14" s="57">
        <f>J14*8%</f>
        <v>17.6</v>
      </c>
      <c r="Q14" s="57">
        <f>J14*27.8%</f>
        <v>61.16</v>
      </c>
      <c r="R14" s="311">
        <f>O14+P14+Q14</f>
        <v>80.96</v>
      </c>
      <c r="S14" s="57">
        <f>J14/12</f>
        <v>18.33333333</v>
      </c>
      <c r="T14" s="57">
        <f>S14*33.33%</f>
        <v>6.1105</v>
      </c>
      <c r="U14" s="57">
        <f>(S14+T14)*8%</f>
        <v>1.955506667</v>
      </c>
      <c r="V14" s="57">
        <f>(S14+T14)*1%</f>
        <v>0.2444383333</v>
      </c>
      <c r="W14" s="57">
        <f t="shared" ref="W14:X14" si="32">S14/12</f>
        <v>1.527777778</v>
      </c>
      <c r="X14" s="57">
        <f t="shared" si="32"/>
        <v>0.5092083333</v>
      </c>
      <c r="Y14" s="57">
        <f>J14/12</f>
        <v>18.33333333</v>
      </c>
      <c r="Z14" s="57">
        <f>Y14*8%</f>
        <v>1.466666667</v>
      </c>
      <c r="AA14" s="57">
        <f>Y14*1%</f>
        <v>0.1833333333</v>
      </c>
      <c r="AB14" s="57">
        <f>(J14/12)</f>
        <v>18.33333333</v>
      </c>
      <c r="AC14" s="57">
        <f>AB14/12</f>
        <v>1.527777778</v>
      </c>
      <c r="AD14" s="57">
        <f>(AB14+AC14)*8%</f>
        <v>1.588888889</v>
      </c>
      <c r="AE14" s="57">
        <f>(J14+S14+T14+Y14)*8%*40%</f>
        <v>8.408869333</v>
      </c>
      <c r="AF14" s="57">
        <f>(S14+T14+Y14+AB14)*27.8%</f>
        <v>16.988719</v>
      </c>
      <c r="AG14" s="313">
        <f>S14+T14+U14+Y14+Z14+AB14+AE14+AA14+AC14+AF14</f>
        <v>91.64137278</v>
      </c>
      <c r="AH14" s="509">
        <f>J14+N14+R14+AG14</f>
        <v>1369.801373</v>
      </c>
      <c r="AI14" s="2"/>
      <c r="AJ14" s="2"/>
      <c r="AK14" s="2"/>
      <c r="AL14" s="2"/>
      <c r="AM14" s="2"/>
      <c r="AN14" s="2"/>
    </row>
    <row r="15" ht="14.25" customHeight="1">
      <c r="A15" s="1"/>
      <c r="B15" s="512" t="s">
        <v>357</v>
      </c>
      <c r="C15" s="513"/>
      <c r="D15" s="514">
        <f>SUM(D8:D14)</f>
        <v>12</v>
      </c>
      <c r="E15" s="514"/>
      <c r="F15" s="515">
        <f t="shared" ref="F15:AH15" si="33">SUM(F8:F14)</f>
        <v>13250</v>
      </c>
      <c r="G15" s="515">
        <f t="shared" si="33"/>
        <v>22100</v>
      </c>
      <c r="H15" s="515">
        <f t="shared" si="33"/>
        <v>0</v>
      </c>
      <c r="I15" s="515">
        <f t="shared" si="33"/>
        <v>3520</v>
      </c>
      <c r="J15" s="515">
        <f t="shared" si="33"/>
        <v>25620</v>
      </c>
      <c r="K15" s="515">
        <f t="shared" si="33"/>
        <v>1650</v>
      </c>
      <c r="L15" s="515">
        <f t="shared" si="33"/>
        <v>2933.2</v>
      </c>
      <c r="M15" s="515">
        <f t="shared" si="33"/>
        <v>4840</v>
      </c>
      <c r="N15" s="515">
        <f t="shared" si="33"/>
        <v>9423.2</v>
      </c>
      <c r="O15" s="515">
        <f t="shared" si="33"/>
        <v>256.2</v>
      </c>
      <c r="P15" s="515">
        <f t="shared" si="33"/>
        <v>2049.6</v>
      </c>
      <c r="Q15" s="515">
        <f t="shared" si="33"/>
        <v>7122.36</v>
      </c>
      <c r="R15" s="515">
        <f t="shared" si="33"/>
        <v>9428.16</v>
      </c>
      <c r="S15" s="515">
        <f t="shared" si="33"/>
        <v>2135</v>
      </c>
      <c r="T15" s="515">
        <f t="shared" si="33"/>
        <v>711.5955</v>
      </c>
      <c r="U15" s="515">
        <f t="shared" si="33"/>
        <v>227.72764</v>
      </c>
      <c r="V15" s="515">
        <f t="shared" si="33"/>
        <v>28.465955</v>
      </c>
      <c r="W15" s="515">
        <f t="shared" si="33"/>
        <v>177.9166667</v>
      </c>
      <c r="X15" s="515">
        <f t="shared" si="33"/>
        <v>59.299625</v>
      </c>
      <c r="Y15" s="515">
        <f t="shared" si="33"/>
        <v>2135</v>
      </c>
      <c r="Z15" s="515">
        <f t="shared" si="33"/>
        <v>170.8</v>
      </c>
      <c r="AA15" s="515">
        <f t="shared" si="33"/>
        <v>21.35</v>
      </c>
      <c r="AB15" s="515">
        <f t="shared" si="33"/>
        <v>2135</v>
      </c>
      <c r="AC15" s="515">
        <f t="shared" si="33"/>
        <v>177.9166667</v>
      </c>
      <c r="AD15" s="515">
        <f t="shared" si="33"/>
        <v>185.0333333</v>
      </c>
      <c r="AE15" s="515">
        <f t="shared" si="33"/>
        <v>979.251056</v>
      </c>
      <c r="AF15" s="515">
        <f t="shared" si="33"/>
        <v>1978.413549</v>
      </c>
      <c r="AG15" s="515">
        <f t="shared" si="33"/>
        <v>10672.05441</v>
      </c>
      <c r="AH15" s="516">
        <f t="shared" si="33"/>
        <v>55143.41441</v>
      </c>
      <c r="AI15" s="3"/>
      <c r="AJ15" s="2"/>
      <c r="AK15" s="2"/>
      <c r="AL15" s="2"/>
      <c r="AM15" s="2"/>
      <c r="AN15" s="2"/>
    </row>
    <row r="16" ht="14.25" customHeight="1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3"/>
      <c r="AI16" s="2"/>
      <c r="AJ16" s="427"/>
      <c r="AK16" s="428"/>
      <c r="AL16" s="429"/>
      <c r="AM16" s="430"/>
      <c r="AN16" s="430"/>
    </row>
    <row r="17" ht="14.25" customHeight="1">
      <c r="A17" s="1"/>
      <c r="B17" s="346" t="s">
        <v>334</v>
      </c>
      <c r="C17" s="13"/>
      <c r="D17" s="13"/>
      <c r="E17" s="13"/>
      <c r="F17" s="13"/>
      <c r="G17" s="14"/>
      <c r="H17" s="43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427"/>
      <c r="AK17" s="428"/>
      <c r="AL17" s="429"/>
      <c r="AM17" s="430"/>
      <c r="AN17" s="430"/>
    </row>
    <row r="18" ht="14.25" customHeight="1">
      <c r="A18" s="1"/>
      <c r="B18" s="517" t="s">
        <v>358</v>
      </c>
      <c r="C18" s="13"/>
      <c r="D18" s="13"/>
      <c r="E18" s="13"/>
      <c r="F18" s="13"/>
      <c r="G18" s="14"/>
      <c r="H18" s="432"/>
      <c r="I18" s="2"/>
      <c r="J18" s="2"/>
      <c r="K18" s="2"/>
      <c r="L18" s="51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427"/>
      <c r="AK18" s="428"/>
      <c r="AL18" s="429"/>
      <c r="AM18" s="430"/>
      <c r="AN18" s="430"/>
    </row>
    <row r="19" ht="12.75" customHeight="1">
      <c r="A19" s="1"/>
      <c r="B19" s="519" t="s">
        <v>305</v>
      </c>
      <c r="C19" s="520" t="s">
        <v>306</v>
      </c>
      <c r="D19" s="520"/>
      <c r="E19" s="521" t="s">
        <v>337</v>
      </c>
      <c r="F19" s="520" t="s">
        <v>308</v>
      </c>
      <c r="G19" s="522" t="s">
        <v>309</v>
      </c>
      <c r="H19" s="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ht="14.25" customHeight="1">
      <c r="A20" s="1"/>
      <c r="B20" s="353"/>
      <c r="C20" s="523"/>
      <c r="D20" s="523"/>
      <c r="E20" s="524"/>
      <c r="F20" s="523"/>
      <c r="G20" s="353"/>
      <c r="H20" s="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ht="14.25" customHeight="1">
      <c r="A21" s="1"/>
      <c r="B21" s="525" t="s">
        <v>310</v>
      </c>
      <c r="C21" s="526"/>
      <c r="D21" s="526"/>
      <c r="E21" s="526"/>
      <c r="F21" s="526"/>
      <c r="G21" s="527"/>
      <c r="H21" s="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ht="14.25" customHeight="1">
      <c r="A22" s="1"/>
      <c r="B22" s="528" t="s">
        <v>359</v>
      </c>
      <c r="C22" s="529">
        <v>2.0</v>
      </c>
      <c r="D22" s="530" t="s">
        <v>360</v>
      </c>
      <c r="E22" s="531">
        <v>1300.0</v>
      </c>
      <c r="F22" s="532">
        <f t="shared" ref="F22:F34" si="34">E22*5</f>
        <v>6500</v>
      </c>
      <c r="G22" s="532">
        <f t="shared" ref="G22:G34" si="35">F22*C22</f>
        <v>13000</v>
      </c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528" t="s">
        <v>143</v>
      </c>
      <c r="C23" s="529">
        <v>3.0</v>
      </c>
      <c r="D23" s="530" t="s">
        <v>360</v>
      </c>
      <c r="E23" s="531">
        <v>1300.0</v>
      </c>
      <c r="F23" s="532">
        <f t="shared" si="34"/>
        <v>6500</v>
      </c>
      <c r="G23" s="532">
        <f t="shared" si="35"/>
        <v>19500</v>
      </c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533" t="s">
        <v>361</v>
      </c>
      <c r="C24" s="534">
        <v>2.0</v>
      </c>
      <c r="D24" s="530" t="s">
        <v>360</v>
      </c>
      <c r="E24" s="531">
        <v>1300.0</v>
      </c>
      <c r="F24" s="532">
        <f t="shared" si="34"/>
        <v>6500</v>
      </c>
      <c r="G24" s="532">
        <f t="shared" si="35"/>
        <v>13000</v>
      </c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4.25" customHeight="1">
      <c r="A25" s="1"/>
      <c r="B25" s="528" t="s">
        <v>362</v>
      </c>
      <c r="C25" s="529">
        <v>1.0</v>
      </c>
      <c r="D25" s="530" t="s">
        <v>360</v>
      </c>
      <c r="E25" s="531">
        <v>1300.0</v>
      </c>
      <c r="F25" s="532">
        <f t="shared" si="34"/>
        <v>6500</v>
      </c>
      <c r="G25" s="532">
        <f t="shared" si="35"/>
        <v>6500</v>
      </c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14.25" customHeight="1">
      <c r="A26" s="1"/>
      <c r="B26" s="533" t="s">
        <v>363</v>
      </c>
      <c r="C26" s="534">
        <v>1.0</v>
      </c>
      <c r="D26" s="530" t="s">
        <v>360</v>
      </c>
      <c r="E26" s="531">
        <v>1300.0</v>
      </c>
      <c r="F26" s="532">
        <f t="shared" si="34"/>
        <v>6500</v>
      </c>
      <c r="G26" s="532">
        <f t="shared" si="35"/>
        <v>6500</v>
      </c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4.25" customHeight="1">
      <c r="A27" s="1"/>
      <c r="B27" s="533" t="s">
        <v>364</v>
      </c>
      <c r="C27" s="534">
        <v>0.0</v>
      </c>
      <c r="D27" s="530" t="s">
        <v>360</v>
      </c>
      <c r="E27" s="531">
        <v>1300.0</v>
      </c>
      <c r="F27" s="532">
        <f t="shared" si="34"/>
        <v>6500</v>
      </c>
      <c r="G27" s="532">
        <f t="shared" si="35"/>
        <v>0</v>
      </c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533" t="s">
        <v>365</v>
      </c>
      <c r="C28" s="534">
        <v>1.0</v>
      </c>
      <c r="D28" s="530" t="s">
        <v>360</v>
      </c>
      <c r="E28" s="531">
        <v>1300.0</v>
      </c>
      <c r="F28" s="532">
        <f t="shared" si="34"/>
        <v>6500</v>
      </c>
      <c r="G28" s="532">
        <f t="shared" si="35"/>
        <v>6500</v>
      </c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533" t="s">
        <v>366</v>
      </c>
      <c r="C29" s="534">
        <v>1.0</v>
      </c>
      <c r="D29" s="530" t="s">
        <v>360</v>
      </c>
      <c r="E29" s="531">
        <v>1300.0</v>
      </c>
      <c r="F29" s="532">
        <f t="shared" si="34"/>
        <v>6500</v>
      </c>
      <c r="G29" s="532">
        <f t="shared" si="35"/>
        <v>6500</v>
      </c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533" t="s">
        <v>130</v>
      </c>
      <c r="C30" s="534">
        <v>1.0</v>
      </c>
      <c r="D30" s="530" t="s">
        <v>360</v>
      </c>
      <c r="E30" s="531">
        <v>1300.0</v>
      </c>
      <c r="F30" s="532">
        <f t="shared" si="34"/>
        <v>6500</v>
      </c>
      <c r="G30" s="532">
        <f t="shared" si="35"/>
        <v>6500</v>
      </c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533" t="s">
        <v>129</v>
      </c>
      <c r="C31" s="534">
        <v>1.0</v>
      </c>
      <c r="D31" s="530" t="s">
        <v>360</v>
      </c>
      <c r="E31" s="531">
        <v>1300.0</v>
      </c>
      <c r="F31" s="532">
        <f t="shared" si="34"/>
        <v>6500</v>
      </c>
      <c r="G31" s="532">
        <f t="shared" si="35"/>
        <v>6500</v>
      </c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533" t="s">
        <v>367</v>
      </c>
      <c r="C32" s="534">
        <v>1.0</v>
      </c>
      <c r="D32" s="530" t="s">
        <v>360</v>
      </c>
      <c r="E32" s="531">
        <v>1300.0</v>
      </c>
      <c r="F32" s="532">
        <f t="shared" si="34"/>
        <v>6500</v>
      </c>
      <c r="G32" s="532">
        <f t="shared" si="35"/>
        <v>6500</v>
      </c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533" t="s">
        <v>368</v>
      </c>
      <c r="C33" s="534">
        <v>1.0</v>
      </c>
      <c r="D33" s="530" t="s">
        <v>360</v>
      </c>
      <c r="E33" s="531">
        <v>1300.0</v>
      </c>
      <c r="F33" s="532">
        <f t="shared" si="34"/>
        <v>6500</v>
      </c>
      <c r="G33" s="532">
        <f t="shared" si="35"/>
        <v>6500</v>
      </c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533" t="s">
        <v>369</v>
      </c>
      <c r="C34" s="534">
        <v>1.0</v>
      </c>
      <c r="D34" s="530" t="s">
        <v>360</v>
      </c>
      <c r="E34" s="531">
        <v>1300.0</v>
      </c>
      <c r="F34" s="532">
        <f t="shared" si="34"/>
        <v>6500</v>
      </c>
      <c r="G34" s="532">
        <f t="shared" si="35"/>
        <v>6500</v>
      </c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379" t="s">
        <v>320</v>
      </c>
      <c r="C35" s="380"/>
      <c r="D35" s="381"/>
      <c r="E35" s="535"/>
      <c r="F35" s="383"/>
      <c r="G35" s="383">
        <f>G34+G32+G31+G30+G29+G28+G27+G26+G25+G24+G23+G22+G33</f>
        <v>104000</v>
      </c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11">
    <mergeCell ref="B17:G17"/>
    <mergeCell ref="B18:G18"/>
    <mergeCell ref="B19:B20"/>
    <mergeCell ref="G19:G20"/>
    <mergeCell ref="B2:B5"/>
    <mergeCell ref="D2:AH3"/>
    <mergeCell ref="D5:J5"/>
    <mergeCell ref="K5:N5"/>
    <mergeCell ref="O5:R5"/>
    <mergeCell ref="S5:AG5"/>
    <mergeCell ref="D7:AH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27.71"/>
    <col customWidth="1" min="3" max="3" width="14.29"/>
    <col customWidth="1" min="4" max="4" width="6.71"/>
    <col customWidth="1" min="5" max="5" width="10.0"/>
    <col customWidth="1" min="6" max="6" width="10.14"/>
    <col customWidth="1" min="7" max="7" width="10.86"/>
    <col customWidth="1" hidden="1" min="8" max="8" width="10.29"/>
    <col customWidth="1" min="9" max="9" width="10.71"/>
    <col customWidth="1" min="10" max="10" width="11.86"/>
    <col customWidth="1" min="11" max="11" width="9.14"/>
    <col customWidth="1" min="12" max="12" width="11.0"/>
    <col customWidth="1" min="13" max="13" width="10.0"/>
    <col customWidth="1" min="14" max="14" width="10.29"/>
    <col customWidth="1" min="15" max="15" width="8.86"/>
    <col customWidth="1" min="16" max="16" width="9.0"/>
    <col customWidth="1" min="17" max="17" width="10.14"/>
    <col customWidth="1" min="18" max="18" width="10.57"/>
    <col customWidth="1" min="19" max="19" width="9.0"/>
    <col customWidth="1" min="20" max="20" width="9.14"/>
    <col customWidth="1" min="21" max="21" width="8.43"/>
    <col customWidth="1" min="22" max="22" width="8.57"/>
    <col customWidth="1" min="23" max="23" width="8.43"/>
    <col customWidth="1" min="24" max="24" width="8.29"/>
    <col customWidth="1" min="25" max="25" width="9.71"/>
    <col customWidth="1" min="26" max="26" width="8.43"/>
    <col customWidth="1" min="27" max="27" width="7.43"/>
    <col customWidth="1" min="28" max="28" width="9.57"/>
    <col customWidth="1" min="29" max="29" width="8.43"/>
    <col customWidth="1" min="30" max="30" width="8.14"/>
    <col customWidth="1" min="31" max="31" width="8.86"/>
    <col customWidth="1" min="32" max="32" width="9.14"/>
    <col customWidth="1" min="33" max="33" width="10.43"/>
    <col customWidth="1" min="34" max="34" width="11.57"/>
    <col customWidth="1" min="35" max="35" width="11.29"/>
    <col customWidth="1" min="36" max="36" width="14.43"/>
    <col customWidth="1" min="37" max="40" width="9.14"/>
  </cols>
  <sheetData>
    <row r="1" ht="14.2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5.0" customHeight="1">
      <c r="A2" s="1"/>
      <c r="B2" s="495"/>
      <c r="C2" s="496"/>
      <c r="D2" s="5" t="s">
        <v>354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2"/>
      <c r="AJ2" s="2"/>
      <c r="AK2" s="2"/>
      <c r="AL2" s="2"/>
      <c r="AM2" s="2"/>
      <c r="AN2" s="2"/>
    </row>
    <row r="3" ht="15.75" customHeight="1">
      <c r="A3" s="1"/>
      <c r="B3" s="444"/>
      <c r="C3" s="497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1"/>
      <c r="AI3" s="2"/>
      <c r="AJ3" s="2"/>
      <c r="AK3" s="2"/>
      <c r="AL3" s="2"/>
      <c r="AM3" s="2"/>
      <c r="AN3" s="2"/>
    </row>
    <row r="4" ht="14.25" customHeight="1">
      <c r="A4" s="1"/>
      <c r="B4" s="444"/>
      <c r="C4" s="497"/>
      <c r="D4" s="498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500"/>
      <c r="AI4" s="2"/>
      <c r="AJ4" s="2"/>
      <c r="AK4" s="2"/>
      <c r="AL4" s="2"/>
      <c r="AM4" s="2"/>
      <c r="AN4" s="2"/>
    </row>
    <row r="5" ht="15.75" customHeight="1">
      <c r="A5" s="1"/>
      <c r="B5" s="353"/>
      <c r="C5" s="501"/>
      <c r="D5" s="15" t="s">
        <v>1</v>
      </c>
      <c r="E5" s="13"/>
      <c r="F5" s="13"/>
      <c r="G5" s="13"/>
      <c r="H5" s="13"/>
      <c r="I5" s="13"/>
      <c r="J5" s="14"/>
      <c r="K5" s="16" t="s">
        <v>2</v>
      </c>
      <c r="L5" s="13"/>
      <c r="M5" s="13"/>
      <c r="N5" s="14"/>
      <c r="O5" s="17" t="s">
        <v>3</v>
      </c>
      <c r="P5" s="13"/>
      <c r="Q5" s="13"/>
      <c r="R5" s="14"/>
      <c r="S5" s="18" t="s">
        <v>4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4"/>
      <c r="AH5" s="502"/>
      <c r="AI5" s="2"/>
      <c r="AJ5" s="2"/>
      <c r="AK5" s="2"/>
      <c r="AL5" s="2"/>
      <c r="AM5" s="2"/>
      <c r="AN5" s="2"/>
    </row>
    <row r="6" ht="14.25" customHeight="1">
      <c r="A6" s="1"/>
      <c r="B6" s="20" t="s">
        <v>5</v>
      </c>
      <c r="C6" s="73" t="s">
        <v>325</v>
      </c>
      <c r="D6" s="71" t="s">
        <v>6</v>
      </c>
      <c r="E6" s="72" t="s">
        <v>7</v>
      </c>
      <c r="F6" s="23" t="s">
        <v>8</v>
      </c>
      <c r="G6" s="24" t="s">
        <v>9</v>
      </c>
      <c r="H6" s="25" t="s">
        <v>10</v>
      </c>
      <c r="I6" s="25" t="s">
        <v>11</v>
      </c>
      <c r="J6" s="26" t="s">
        <v>12</v>
      </c>
      <c r="K6" s="27" t="s">
        <v>13</v>
      </c>
      <c r="L6" s="28" t="s">
        <v>14</v>
      </c>
      <c r="M6" s="28" t="s">
        <v>15</v>
      </c>
      <c r="N6" s="29" t="s">
        <v>16</v>
      </c>
      <c r="O6" s="30" t="s">
        <v>17</v>
      </c>
      <c r="P6" s="30" t="s">
        <v>18</v>
      </c>
      <c r="Q6" s="31" t="s">
        <v>19</v>
      </c>
      <c r="R6" s="32" t="s">
        <v>20</v>
      </c>
      <c r="S6" s="33" t="s">
        <v>21</v>
      </c>
      <c r="T6" s="34" t="s">
        <v>22</v>
      </c>
      <c r="U6" s="34" t="s">
        <v>23</v>
      </c>
      <c r="V6" s="34" t="s">
        <v>24</v>
      </c>
      <c r="W6" s="34" t="s">
        <v>25</v>
      </c>
      <c r="X6" s="34" t="s">
        <v>26</v>
      </c>
      <c r="Y6" s="34" t="s">
        <v>28</v>
      </c>
      <c r="Z6" s="34" t="s">
        <v>29</v>
      </c>
      <c r="AA6" s="34" t="s">
        <v>30</v>
      </c>
      <c r="AB6" s="34" t="s">
        <v>31</v>
      </c>
      <c r="AC6" s="34" t="s">
        <v>32</v>
      </c>
      <c r="AD6" s="34" t="s">
        <v>78</v>
      </c>
      <c r="AE6" s="34" t="s">
        <v>35</v>
      </c>
      <c r="AF6" s="35" t="s">
        <v>36</v>
      </c>
      <c r="AG6" s="36" t="s">
        <v>37</v>
      </c>
      <c r="AH6" s="37" t="s">
        <v>38</v>
      </c>
      <c r="AI6" s="2"/>
      <c r="AJ6" s="2"/>
      <c r="AK6" s="2"/>
      <c r="AL6" s="2"/>
      <c r="AM6" s="2"/>
      <c r="AN6" s="2"/>
    </row>
    <row r="7" ht="15.75" customHeight="1">
      <c r="A7" s="1"/>
      <c r="B7" s="38" t="s">
        <v>370</v>
      </c>
      <c r="C7" s="453"/>
      <c r="D7" s="454">
        <v>998.0</v>
      </c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2"/>
      <c r="AJ7" s="2"/>
      <c r="AK7" s="2"/>
      <c r="AL7" s="2"/>
      <c r="AM7" s="2"/>
      <c r="AN7" s="2"/>
    </row>
    <row r="8" ht="14.25" customHeight="1">
      <c r="A8" s="40"/>
      <c r="B8" s="457" t="s">
        <v>327</v>
      </c>
      <c r="C8" s="504">
        <v>1.0</v>
      </c>
      <c r="D8" s="505">
        <v>0.0</v>
      </c>
      <c r="E8" s="505">
        <v>40.0</v>
      </c>
      <c r="F8" s="461">
        <v>1550.0</v>
      </c>
      <c r="G8" s="461">
        <f t="shared" ref="G8:G13" si="2">F8*D8</f>
        <v>0</v>
      </c>
      <c r="H8" s="461"/>
      <c r="I8" s="462">
        <f t="shared" ref="I8:I9" si="3">440*D8</f>
        <v>0</v>
      </c>
      <c r="J8" s="463">
        <f t="shared" ref="J8:J13" si="4">G8+H8+I8</f>
        <v>0</v>
      </c>
      <c r="K8" s="461">
        <f t="shared" ref="K8:K13" si="5">150*D8</f>
        <v>0</v>
      </c>
      <c r="L8" s="464">
        <f t="shared" ref="L8:L13" si="6">IF((8.8*2*22*D8)&gt;(G8*6%),((8.8*2*22*D8)-(G8*6%)),0)</f>
        <v>0</v>
      </c>
      <c r="M8" s="461">
        <f t="shared" ref="M8:M13" si="7">20*22*D8</f>
        <v>0</v>
      </c>
      <c r="N8" s="465">
        <f t="shared" ref="N8:N13" si="8">K8+L8+M8</f>
        <v>0</v>
      </c>
      <c r="O8" s="461">
        <f t="shared" ref="O8:O13" si="9">J8*1%</f>
        <v>0</v>
      </c>
      <c r="P8" s="461">
        <f t="shared" ref="P8:P13" si="10">J8*8%</f>
        <v>0</v>
      </c>
      <c r="Q8" s="461">
        <f t="shared" ref="Q8:Q13" si="11">J8*27.8%</f>
        <v>0</v>
      </c>
      <c r="R8" s="466">
        <f t="shared" ref="R8:R13" si="12">O8+P8+Q8</f>
        <v>0</v>
      </c>
      <c r="S8" s="461">
        <f t="shared" ref="S8:S13" si="13">J8/12</f>
        <v>0</v>
      </c>
      <c r="T8" s="461">
        <f t="shared" ref="T8:T13" si="14">S8*33.33%</f>
        <v>0</v>
      </c>
      <c r="U8" s="461">
        <f t="shared" ref="U8:U13" si="15">(S8+T8)*8%</f>
        <v>0</v>
      </c>
      <c r="V8" s="461">
        <f t="shared" ref="V8:V13" si="16">(S8+T8)*1%</f>
        <v>0</v>
      </c>
      <c r="W8" s="461">
        <f t="shared" ref="W8:X8" si="1">S8/12</f>
        <v>0</v>
      </c>
      <c r="X8" s="461">
        <f t="shared" si="1"/>
        <v>0</v>
      </c>
      <c r="Y8" s="461">
        <f t="shared" ref="Y8:Y13" si="18">J8/12</f>
        <v>0</v>
      </c>
      <c r="Z8" s="461">
        <f t="shared" ref="Z8:Z13" si="19">Y8*8%</f>
        <v>0</v>
      </c>
      <c r="AA8" s="461">
        <f t="shared" ref="AA8:AA13" si="20">Y8*1%</f>
        <v>0</v>
      </c>
      <c r="AB8" s="461">
        <f t="shared" ref="AB8:AB13" si="21">(J8/12)</f>
        <v>0</v>
      </c>
      <c r="AC8" s="461">
        <f t="shared" ref="AC8:AC13" si="22">AB8/12</f>
        <v>0</v>
      </c>
      <c r="AD8" s="461">
        <f t="shared" ref="AD8:AD13" si="23">(AB8+AC8)*8%</f>
        <v>0</v>
      </c>
      <c r="AE8" s="461">
        <f t="shared" ref="AE8:AE13" si="24">(J8+S8+T8+Y8)*8%*40%</f>
        <v>0</v>
      </c>
      <c r="AF8" s="461">
        <f t="shared" ref="AF8:AF13" si="25">(S8+T8+Y8+AB8)*27.8%</f>
        <v>0</v>
      </c>
      <c r="AG8" s="467">
        <f t="shared" ref="AG8:AG13" si="26">S8+T8+U8+Y8+Z8+AB8+AE8+AA8+AC8+AF8</f>
        <v>0</v>
      </c>
      <c r="AH8" s="506">
        <f t="shared" ref="AH8:AH13" si="27">J8+N8+R8+AG8</f>
        <v>0</v>
      </c>
      <c r="AI8" s="2"/>
      <c r="AJ8" s="2"/>
      <c r="AK8" s="2"/>
      <c r="AL8" s="2"/>
      <c r="AM8" s="2"/>
      <c r="AN8" s="2"/>
    </row>
    <row r="9" ht="14.25" customHeight="1">
      <c r="A9" s="40"/>
      <c r="B9" s="469" t="s">
        <v>43</v>
      </c>
      <c r="C9" s="507">
        <v>1.0</v>
      </c>
      <c r="D9" s="508">
        <v>0.0</v>
      </c>
      <c r="E9" s="508">
        <v>40.0</v>
      </c>
      <c r="F9" s="57">
        <v>3500.0</v>
      </c>
      <c r="G9" s="57">
        <f t="shared" si="2"/>
        <v>0</v>
      </c>
      <c r="H9" s="57"/>
      <c r="I9" s="58">
        <f t="shared" si="3"/>
        <v>0</v>
      </c>
      <c r="J9" s="307">
        <f t="shared" si="4"/>
        <v>0</v>
      </c>
      <c r="K9" s="57">
        <f t="shared" si="5"/>
        <v>0</v>
      </c>
      <c r="L9" s="473">
        <f t="shared" si="6"/>
        <v>0</v>
      </c>
      <c r="M9" s="57">
        <f t="shared" si="7"/>
        <v>0</v>
      </c>
      <c r="N9" s="310">
        <f t="shared" si="8"/>
        <v>0</v>
      </c>
      <c r="O9" s="57">
        <f t="shared" si="9"/>
        <v>0</v>
      </c>
      <c r="P9" s="57">
        <f t="shared" si="10"/>
        <v>0</v>
      </c>
      <c r="Q9" s="57">
        <f t="shared" si="11"/>
        <v>0</v>
      </c>
      <c r="R9" s="311">
        <f t="shared" si="12"/>
        <v>0</v>
      </c>
      <c r="S9" s="57">
        <f t="shared" si="13"/>
        <v>0</v>
      </c>
      <c r="T9" s="57">
        <f t="shared" si="14"/>
        <v>0</v>
      </c>
      <c r="U9" s="57">
        <f t="shared" si="15"/>
        <v>0</v>
      </c>
      <c r="V9" s="57">
        <f t="shared" si="16"/>
        <v>0</v>
      </c>
      <c r="W9" s="57">
        <f t="shared" ref="W9:X9" si="17">S9/12</f>
        <v>0</v>
      </c>
      <c r="X9" s="57">
        <f t="shared" si="17"/>
        <v>0</v>
      </c>
      <c r="Y9" s="57">
        <f t="shared" si="18"/>
        <v>0</v>
      </c>
      <c r="Z9" s="57">
        <f t="shared" si="19"/>
        <v>0</v>
      </c>
      <c r="AA9" s="57">
        <f t="shared" si="20"/>
        <v>0</v>
      </c>
      <c r="AB9" s="57">
        <f t="shared" si="21"/>
        <v>0</v>
      </c>
      <c r="AC9" s="57">
        <f t="shared" si="22"/>
        <v>0</v>
      </c>
      <c r="AD9" s="57">
        <f t="shared" si="23"/>
        <v>0</v>
      </c>
      <c r="AE9" s="57">
        <f t="shared" si="24"/>
        <v>0</v>
      </c>
      <c r="AF9" s="57">
        <f t="shared" si="25"/>
        <v>0</v>
      </c>
      <c r="AG9" s="313">
        <f t="shared" si="26"/>
        <v>0</v>
      </c>
      <c r="AH9" s="474">
        <f t="shared" si="27"/>
        <v>0</v>
      </c>
      <c r="AI9" s="2"/>
      <c r="AJ9" s="2"/>
      <c r="AK9" s="2"/>
      <c r="AL9" s="2"/>
      <c r="AM9" s="2"/>
      <c r="AN9" s="2"/>
    </row>
    <row r="10" ht="14.25" customHeight="1">
      <c r="A10" s="40"/>
      <c r="B10" s="469" t="s">
        <v>328</v>
      </c>
      <c r="C10" s="507">
        <v>1.0</v>
      </c>
      <c r="D10" s="508">
        <v>0.0</v>
      </c>
      <c r="E10" s="508">
        <v>40.0</v>
      </c>
      <c r="F10" s="57">
        <v>2100.0</v>
      </c>
      <c r="G10" s="57">
        <f t="shared" si="2"/>
        <v>0</v>
      </c>
      <c r="H10" s="57"/>
      <c r="I10" s="58">
        <f t="shared" ref="I10:I13" si="29">220*D10</f>
        <v>0</v>
      </c>
      <c r="J10" s="307">
        <f t="shared" si="4"/>
        <v>0</v>
      </c>
      <c r="K10" s="57">
        <f t="shared" si="5"/>
        <v>0</v>
      </c>
      <c r="L10" s="473">
        <f t="shared" si="6"/>
        <v>0</v>
      </c>
      <c r="M10" s="57">
        <f t="shared" si="7"/>
        <v>0</v>
      </c>
      <c r="N10" s="310">
        <f t="shared" si="8"/>
        <v>0</v>
      </c>
      <c r="O10" s="57">
        <f t="shared" si="9"/>
        <v>0</v>
      </c>
      <c r="P10" s="57">
        <f t="shared" si="10"/>
        <v>0</v>
      </c>
      <c r="Q10" s="57">
        <f t="shared" si="11"/>
        <v>0</v>
      </c>
      <c r="R10" s="311">
        <f t="shared" si="12"/>
        <v>0</v>
      </c>
      <c r="S10" s="57">
        <f t="shared" si="13"/>
        <v>0</v>
      </c>
      <c r="T10" s="57">
        <f t="shared" si="14"/>
        <v>0</v>
      </c>
      <c r="U10" s="57">
        <f t="shared" si="15"/>
        <v>0</v>
      </c>
      <c r="V10" s="57">
        <f t="shared" si="16"/>
        <v>0</v>
      </c>
      <c r="W10" s="57">
        <f t="shared" ref="W10:X10" si="28">S10/12</f>
        <v>0</v>
      </c>
      <c r="X10" s="57">
        <f t="shared" si="28"/>
        <v>0</v>
      </c>
      <c r="Y10" s="57">
        <f t="shared" si="18"/>
        <v>0</v>
      </c>
      <c r="Z10" s="57">
        <f t="shared" si="19"/>
        <v>0</v>
      </c>
      <c r="AA10" s="57">
        <f t="shared" si="20"/>
        <v>0</v>
      </c>
      <c r="AB10" s="57">
        <f t="shared" si="21"/>
        <v>0</v>
      </c>
      <c r="AC10" s="57">
        <f t="shared" si="22"/>
        <v>0</v>
      </c>
      <c r="AD10" s="57">
        <f t="shared" si="23"/>
        <v>0</v>
      </c>
      <c r="AE10" s="57">
        <f t="shared" si="24"/>
        <v>0</v>
      </c>
      <c r="AF10" s="57">
        <f t="shared" si="25"/>
        <v>0</v>
      </c>
      <c r="AG10" s="313">
        <f t="shared" si="26"/>
        <v>0</v>
      </c>
      <c r="AH10" s="509">
        <f t="shared" si="27"/>
        <v>0</v>
      </c>
      <c r="AI10" s="2"/>
      <c r="AJ10" s="2"/>
      <c r="AK10" s="2"/>
      <c r="AL10" s="2"/>
      <c r="AM10" s="2"/>
      <c r="AN10" s="2"/>
    </row>
    <row r="11" ht="14.25" customHeight="1">
      <c r="A11" s="40"/>
      <c r="B11" s="469" t="s">
        <v>333</v>
      </c>
      <c r="C11" s="507">
        <v>1.0</v>
      </c>
      <c r="D11" s="508">
        <v>0.0</v>
      </c>
      <c r="E11" s="508">
        <v>40.0</v>
      </c>
      <c r="F11" s="57">
        <v>1100.0</v>
      </c>
      <c r="G11" s="57">
        <f t="shared" si="2"/>
        <v>0</v>
      </c>
      <c r="H11" s="57"/>
      <c r="I11" s="58">
        <f t="shared" si="29"/>
        <v>0</v>
      </c>
      <c r="J11" s="307">
        <f t="shared" si="4"/>
        <v>0</v>
      </c>
      <c r="K11" s="57">
        <f t="shared" si="5"/>
        <v>0</v>
      </c>
      <c r="L11" s="473">
        <f t="shared" si="6"/>
        <v>0</v>
      </c>
      <c r="M11" s="57">
        <f t="shared" si="7"/>
        <v>0</v>
      </c>
      <c r="N11" s="310">
        <f t="shared" si="8"/>
        <v>0</v>
      </c>
      <c r="O11" s="57">
        <f t="shared" si="9"/>
        <v>0</v>
      </c>
      <c r="P11" s="57">
        <f t="shared" si="10"/>
        <v>0</v>
      </c>
      <c r="Q11" s="57">
        <f t="shared" si="11"/>
        <v>0</v>
      </c>
      <c r="R11" s="311">
        <f t="shared" si="12"/>
        <v>0</v>
      </c>
      <c r="S11" s="57">
        <f t="shared" si="13"/>
        <v>0</v>
      </c>
      <c r="T11" s="57">
        <f t="shared" si="14"/>
        <v>0</v>
      </c>
      <c r="U11" s="57">
        <f t="shared" si="15"/>
        <v>0</v>
      </c>
      <c r="V11" s="57">
        <f t="shared" si="16"/>
        <v>0</v>
      </c>
      <c r="W11" s="57">
        <f t="shared" ref="W11:X11" si="30">S11/12</f>
        <v>0</v>
      </c>
      <c r="X11" s="57">
        <f t="shared" si="30"/>
        <v>0</v>
      </c>
      <c r="Y11" s="57">
        <f t="shared" si="18"/>
        <v>0</v>
      </c>
      <c r="Z11" s="57">
        <f t="shared" si="19"/>
        <v>0</v>
      </c>
      <c r="AA11" s="57">
        <f t="shared" si="20"/>
        <v>0</v>
      </c>
      <c r="AB11" s="57">
        <f t="shared" si="21"/>
        <v>0</v>
      </c>
      <c r="AC11" s="57">
        <f t="shared" si="22"/>
        <v>0</v>
      </c>
      <c r="AD11" s="57">
        <f t="shared" si="23"/>
        <v>0</v>
      </c>
      <c r="AE11" s="57">
        <f t="shared" si="24"/>
        <v>0</v>
      </c>
      <c r="AF11" s="57">
        <f t="shared" si="25"/>
        <v>0</v>
      </c>
      <c r="AG11" s="313">
        <f t="shared" si="26"/>
        <v>0</v>
      </c>
      <c r="AH11" s="509">
        <f t="shared" si="27"/>
        <v>0</v>
      </c>
      <c r="AI11" s="2"/>
      <c r="AJ11" s="2"/>
      <c r="AK11" s="2"/>
      <c r="AL11" s="2"/>
      <c r="AM11" s="2"/>
      <c r="AN11" s="2"/>
    </row>
    <row r="12" ht="14.25" customHeight="1">
      <c r="A12" s="1"/>
      <c r="B12" s="536" t="s">
        <v>371</v>
      </c>
      <c r="C12" s="537">
        <v>1.0</v>
      </c>
      <c r="D12" s="508">
        <v>0.0</v>
      </c>
      <c r="E12" s="508">
        <v>40.0</v>
      </c>
      <c r="F12" s="57">
        <v>1550.0</v>
      </c>
      <c r="G12" s="57">
        <f t="shared" si="2"/>
        <v>0</v>
      </c>
      <c r="H12" s="57"/>
      <c r="I12" s="58">
        <f t="shared" si="29"/>
        <v>0</v>
      </c>
      <c r="J12" s="307">
        <f t="shared" si="4"/>
        <v>0</v>
      </c>
      <c r="K12" s="57">
        <f t="shared" si="5"/>
        <v>0</v>
      </c>
      <c r="L12" s="473">
        <f t="shared" si="6"/>
        <v>0</v>
      </c>
      <c r="M12" s="57">
        <f t="shared" si="7"/>
        <v>0</v>
      </c>
      <c r="N12" s="310">
        <f t="shared" si="8"/>
        <v>0</v>
      </c>
      <c r="O12" s="57">
        <f t="shared" si="9"/>
        <v>0</v>
      </c>
      <c r="P12" s="57">
        <f t="shared" si="10"/>
        <v>0</v>
      </c>
      <c r="Q12" s="57">
        <f t="shared" si="11"/>
        <v>0</v>
      </c>
      <c r="R12" s="311">
        <f t="shared" si="12"/>
        <v>0</v>
      </c>
      <c r="S12" s="57">
        <f t="shared" si="13"/>
        <v>0</v>
      </c>
      <c r="T12" s="57">
        <f t="shared" si="14"/>
        <v>0</v>
      </c>
      <c r="U12" s="57">
        <f t="shared" si="15"/>
        <v>0</v>
      </c>
      <c r="V12" s="57">
        <f t="shared" si="16"/>
        <v>0</v>
      </c>
      <c r="W12" s="57">
        <f t="shared" ref="W12:X12" si="31">S12/12</f>
        <v>0</v>
      </c>
      <c r="X12" s="57">
        <f t="shared" si="31"/>
        <v>0</v>
      </c>
      <c r="Y12" s="57">
        <f t="shared" si="18"/>
        <v>0</v>
      </c>
      <c r="Z12" s="57">
        <f t="shared" si="19"/>
        <v>0</v>
      </c>
      <c r="AA12" s="57">
        <f t="shared" si="20"/>
        <v>0</v>
      </c>
      <c r="AB12" s="57">
        <f t="shared" si="21"/>
        <v>0</v>
      </c>
      <c r="AC12" s="57">
        <f t="shared" si="22"/>
        <v>0</v>
      </c>
      <c r="AD12" s="57">
        <f t="shared" si="23"/>
        <v>0</v>
      </c>
      <c r="AE12" s="57">
        <f t="shared" si="24"/>
        <v>0</v>
      </c>
      <c r="AF12" s="57">
        <f t="shared" si="25"/>
        <v>0</v>
      </c>
      <c r="AG12" s="313">
        <f t="shared" si="26"/>
        <v>0</v>
      </c>
      <c r="AH12" s="474">
        <f t="shared" si="27"/>
        <v>0</v>
      </c>
      <c r="AI12" s="3"/>
      <c r="AJ12" s="2"/>
      <c r="AK12" s="2"/>
      <c r="AL12" s="2"/>
      <c r="AM12" s="2"/>
      <c r="AN12" s="2"/>
    </row>
    <row r="13" ht="14.25" customHeight="1">
      <c r="A13" s="1"/>
      <c r="B13" s="538" t="s">
        <v>372</v>
      </c>
      <c r="C13" s="539">
        <v>1.0</v>
      </c>
      <c r="D13" s="540">
        <v>0.0</v>
      </c>
      <c r="E13" s="540">
        <v>40.0</v>
      </c>
      <c r="F13" s="479">
        <v>3500.0</v>
      </c>
      <c r="G13" s="57">
        <f t="shared" si="2"/>
        <v>0</v>
      </c>
      <c r="H13" s="541"/>
      <c r="I13" s="58">
        <f t="shared" si="29"/>
        <v>0</v>
      </c>
      <c r="J13" s="307">
        <f t="shared" si="4"/>
        <v>0</v>
      </c>
      <c r="K13" s="57">
        <f t="shared" si="5"/>
        <v>0</v>
      </c>
      <c r="L13" s="473">
        <f t="shared" si="6"/>
        <v>0</v>
      </c>
      <c r="M13" s="57">
        <f t="shared" si="7"/>
        <v>0</v>
      </c>
      <c r="N13" s="310">
        <f t="shared" si="8"/>
        <v>0</v>
      </c>
      <c r="O13" s="57">
        <f t="shared" si="9"/>
        <v>0</v>
      </c>
      <c r="P13" s="57">
        <f t="shared" si="10"/>
        <v>0</v>
      </c>
      <c r="Q13" s="57">
        <f t="shared" si="11"/>
        <v>0</v>
      </c>
      <c r="R13" s="311">
        <f t="shared" si="12"/>
        <v>0</v>
      </c>
      <c r="S13" s="57">
        <f t="shared" si="13"/>
        <v>0</v>
      </c>
      <c r="T13" s="57">
        <f t="shared" si="14"/>
        <v>0</v>
      </c>
      <c r="U13" s="57">
        <f t="shared" si="15"/>
        <v>0</v>
      </c>
      <c r="V13" s="57">
        <f t="shared" si="16"/>
        <v>0</v>
      </c>
      <c r="W13" s="57">
        <f t="shared" ref="W13:X13" si="32">S13/12</f>
        <v>0</v>
      </c>
      <c r="X13" s="57">
        <f t="shared" si="32"/>
        <v>0</v>
      </c>
      <c r="Y13" s="57">
        <f t="shared" si="18"/>
        <v>0</v>
      </c>
      <c r="Z13" s="57">
        <f t="shared" si="19"/>
        <v>0</v>
      </c>
      <c r="AA13" s="57">
        <f t="shared" si="20"/>
        <v>0</v>
      </c>
      <c r="AB13" s="57">
        <f t="shared" si="21"/>
        <v>0</v>
      </c>
      <c r="AC13" s="57">
        <f t="shared" si="22"/>
        <v>0</v>
      </c>
      <c r="AD13" s="57">
        <f t="shared" si="23"/>
        <v>0</v>
      </c>
      <c r="AE13" s="57">
        <f t="shared" si="24"/>
        <v>0</v>
      </c>
      <c r="AF13" s="57">
        <f t="shared" si="25"/>
        <v>0</v>
      </c>
      <c r="AG13" s="313">
        <f t="shared" si="26"/>
        <v>0</v>
      </c>
      <c r="AH13" s="53">
        <f t="shared" si="27"/>
        <v>0</v>
      </c>
      <c r="AI13" s="2"/>
      <c r="AJ13" s="2"/>
      <c r="AK13" s="2"/>
      <c r="AL13" s="2"/>
      <c r="AM13" s="2"/>
      <c r="AN13" s="2"/>
    </row>
    <row r="14" ht="14.25" customHeight="1">
      <c r="A14" s="1"/>
      <c r="B14" s="512" t="s">
        <v>357</v>
      </c>
      <c r="C14" s="513">
        <f t="shared" ref="C14:D14" si="33">SUM(C8:C13)</f>
        <v>6</v>
      </c>
      <c r="D14" s="514">
        <f t="shared" si="33"/>
        <v>0</v>
      </c>
      <c r="E14" s="514"/>
      <c r="F14" s="515">
        <f t="shared" ref="F14:AH14" si="34">SUM(F8:F13)</f>
        <v>13300</v>
      </c>
      <c r="G14" s="515">
        <f t="shared" si="34"/>
        <v>0</v>
      </c>
      <c r="H14" s="515">
        <f t="shared" si="34"/>
        <v>0</v>
      </c>
      <c r="I14" s="515">
        <f t="shared" si="34"/>
        <v>0</v>
      </c>
      <c r="J14" s="515">
        <f t="shared" si="34"/>
        <v>0</v>
      </c>
      <c r="K14" s="515">
        <f t="shared" si="34"/>
        <v>0</v>
      </c>
      <c r="L14" s="515">
        <f t="shared" si="34"/>
        <v>0</v>
      </c>
      <c r="M14" s="515">
        <f t="shared" si="34"/>
        <v>0</v>
      </c>
      <c r="N14" s="515">
        <f t="shared" si="34"/>
        <v>0</v>
      </c>
      <c r="O14" s="515">
        <f t="shared" si="34"/>
        <v>0</v>
      </c>
      <c r="P14" s="515">
        <f t="shared" si="34"/>
        <v>0</v>
      </c>
      <c r="Q14" s="515">
        <f t="shared" si="34"/>
        <v>0</v>
      </c>
      <c r="R14" s="515">
        <f t="shared" si="34"/>
        <v>0</v>
      </c>
      <c r="S14" s="515">
        <f t="shared" si="34"/>
        <v>0</v>
      </c>
      <c r="T14" s="515">
        <f t="shared" si="34"/>
        <v>0</v>
      </c>
      <c r="U14" s="515">
        <f t="shared" si="34"/>
        <v>0</v>
      </c>
      <c r="V14" s="515">
        <f t="shared" si="34"/>
        <v>0</v>
      </c>
      <c r="W14" s="515">
        <f t="shared" si="34"/>
        <v>0</v>
      </c>
      <c r="X14" s="515">
        <f t="shared" si="34"/>
        <v>0</v>
      </c>
      <c r="Y14" s="515">
        <f t="shared" si="34"/>
        <v>0</v>
      </c>
      <c r="Z14" s="515">
        <f t="shared" si="34"/>
        <v>0</v>
      </c>
      <c r="AA14" s="515">
        <f t="shared" si="34"/>
        <v>0</v>
      </c>
      <c r="AB14" s="515">
        <f t="shared" si="34"/>
        <v>0</v>
      </c>
      <c r="AC14" s="515">
        <f t="shared" si="34"/>
        <v>0</v>
      </c>
      <c r="AD14" s="515">
        <f t="shared" si="34"/>
        <v>0</v>
      </c>
      <c r="AE14" s="515">
        <f t="shared" si="34"/>
        <v>0</v>
      </c>
      <c r="AF14" s="515">
        <f t="shared" si="34"/>
        <v>0</v>
      </c>
      <c r="AG14" s="515">
        <f t="shared" si="34"/>
        <v>0</v>
      </c>
      <c r="AH14" s="516">
        <f t="shared" si="34"/>
        <v>0</v>
      </c>
      <c r="AI14" s="3"/>
      <c r="AJ14" s="2"/>
      <c r="AK14" s="2"/>
      <c r="AL14" s="2"/>
      <c r="AM14" s="2"/>
      <c r="AN14" s="2"/>
    </row>
    <row r="15" ht="14.25" customHeight="1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3"/>
      <c r="AI15" s="2"/>
      <c r="AJ15" s="427"/>
      <c r="AK15" s="428"/>
      <c r="AL15" s="429"/>
      <c r="AM15" s="430"/>
      <c r="AN15" s="430"/>
    </row>
    <row r="16" ht="14.25" customHeight="1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427"/>
      <c r="AK16" s="428"/>
      <c r="AL16" s="429"/>
      <c r="AM16" s="430"/>
      <c r="AN16" s="430"/>
    </row>
    <row r="17" ht="14.25" customHeight="1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427"/>
      <c r="AK17" s="428"/>
      <c r="AL17" s="429"/>
      <c r="AM17" s="430"/>
      <c r="AN17" s="430"/>
    </row>
    <row r="18" ht="14.25" customHeight="1">
      <c r="A18" s="1"/>
      <c r="B18" s="346" t="s">
        <v>334</v>
      </c>
      <c r="C18" s="13"/>
      <c r="D18" s="13"/>
      <c r="E18" s="13"/>
      <c r="F18" s="13"/>
      <c r="G18" s="13"/>
      <c r="H18" s="14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ht="14.25" customHeight="1">
      <c r="A19" s="1"/>
      <c r="B19" s="347" t="s">
        <v>335</v>
      </c>
      <c r="C19" s="13"/>
      <c r="D19" s="13"/>
      <c r="E19" s="13"/>
      <c r="F19" s="13"/>
      <c r="G19" s="13"/>
      <c r="H19" s="14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ht="14.25" customHeight="1">
      <c r="A20" s="1"/>
      <c r="B20" s="433" t="s">
        <v>305</v>
      </c>
      <c r="C20" s="401" t="s">
        <v>325</v>
      </c>
      <c r="D20" s="434" t="s">
        <v>336</v>
      </c>
      <c r="E20" s="435"/>
      <c r="F20" s="435" t="s">
        <v>337</v>
      </c>
      <c r="G20" s="435" t="s">
        <v>308</v>
      </c>
      <c r="H20" s="435" t="s">
        <v>309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ht="14.25" customHeight="1">
      <c r="A21" s="1"/>
      <c r="B21" s="436" t="s">
        <v>310</v>
      </c>
      <c r="C21" s="13"/>
      <c r="D21" s="13"/>
      <c r="E21" s="13"/>
      <c r="F21" s="13"/>
      <c r="G21" s="13"/>
      <c r="H21" s="1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ht="14.25" customHeight="1">
      <c r="A22" s="1"/>
      <c r="B22" s="381" t="s">
        <v>373</v>
      </c>
      <c r="C22" s="438">
        <v>1.0</v>
      </c>
      <c r="D22" s="439">
        <v>1.0</v>
      </c>
      <c r="E22" s="439" t="s">
        <v>374</v>
      </c>
      <c r="F22" s="440">
        <v>750.0</v>
      </c>
      <c r="G22" s="383">
        <f>F22*22</f>
        <v>16500</v>
      </c>
      <c r="H22" s="383">
        <f>G22*D22</f>
        <v>16500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4.25" customHeight="1">
      <c r="A23" s="1"/>
      <c r="B23" s="379" t="s">
        <v>320</v>
      </c>
      <c r="C23" s="441"/>
      <c r="D23" s="439"/>
      <c r="E23" s="381"/>
      <c r="F23" s="381"/>
      <c r="G23" s="383"/>
      <c r="H23" s="383">
        <f>SUM(H16:H22)</f>
        <v>16500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4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4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14.2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4.2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4.2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4.2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4.2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4.2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4.2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4.2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4.2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4.25" customHeight="1">
      <c r="A36" s="1"/>
      <c r="B36" s="2"/>
      <c r="C36" s="2"/>
      <c r="D36" s="2"/>
      <c r="E36" s="2"/>
      <c r="F36" s="2"/>
      <c r="G36" s="2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4.25" customHeight="1">
      <c r="A37" s="1"/>
      <c r="B37" s="2"/>
      <c r="C37" s="2"/>
      <c r="D37" s="2"/>
      <c r="E37" s="2"/>
      <c r="F37" s="2"/>
      <c r="G37" s="2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4.25" customHeight="1">
      <c r="A38" s="1"/>
      <c r="B38" s="2"/>
      <c r="C38" s="2"/>
      <c r="D38" s="2"/>
      <c r="E38" s="2"/>
      <c r="F38" s="2"/>
      <c r="G38" s="2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4.25" customHeight="1">
      <c r="A39" s="1"/>
      <c r="B39" s="2"/>
      <c r="C39" s="2"/>
      <c r="D39" s="2"/>
      <c r="E39" s="2"/>
      <c r="F39" s="2"/>
      <c r="G39" s="2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4.25" customHeight="1">
      <c r="A40" s="1"/>
      <c r="B40" s="2"/>
      <c r="C40" s="2"/>
      <c r="D40" s="2"/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4.25" customHeight="1">
      <c r="A41" s="1"/>
      <c r="B41" s="2"/>
      <c r="C41" s="2"/>
      <c r="D41" s="2"/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14.25" customHeight="1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4.25" customHeight="1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4.25" customHeight="1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4.25" customHeight="1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14.25" customHeight="1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4.25" customHeight="1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4.25" customHeight="1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4.25" customHeight="1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4.25" customHeight="1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4.25" customHeight="1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4.25" customHeight="1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4.25" customHeight="1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4.25" customHeight="1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4.25" customHeight="1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4.25" customHeight="1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4.25" customHeight="1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4.25" customHeight="1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4.25" customHeight="1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4.25" customHeight="1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4.25" customHeight="1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4.25" customHeight="1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4.25" customHeight="1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4.25" customHeight="1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4.25" customHeight="1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4.25" customHeight="1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4.25" customHeight="1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4.25" customHeight="1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14.25" customHeight="1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4.25" customHeight="1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4.25" customHeight="1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4.25" customHeight="1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4.25" customHeight="1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4.25" customHeight="1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4.25" customHeight="1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4.25" customHeight="1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4.25" customHeight="1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4.25" customHeight="1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4.25" customHeight="1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4.25" customHeight="1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4.25" customHeight="1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4.25" customHeight="1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4.25" customHeight="1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4.25" customHeight="1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14.25" customHeight="1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4.25" customHeight="1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4.25" customHeight="1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4.25" customHeight="1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4.25" customHeight="1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4.25" customHeight="1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4.25" customHeight="1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4.25" customHeight="1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4.25" customHeight="1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4.25" customHeight="1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4.25" customHeight="1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4.25" customHeight="1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4.25" customHeight="1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4.25" customHeight="1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4.25" customHeight="1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4.25" customHeight="1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4.25" customHeight="1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4.25" customHeight="1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4.25" customHeight="1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4.25" customHeight="1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4.25" customHeight="1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4.25" customHeight="1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4.25" customHeight="1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4.25" customHeight="1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4.25" customHeight="1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4.25" customHeight="1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4.25" customHeight="1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4.25" customHeight="1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4.25" customHeight="1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4.25" customHeight="1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4.25" customHeight="1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4.25" customHeight="1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4.25" customHeight="1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4.25" customHeight="1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4.25" customHeight="1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4.25" customHeight="1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4.25" customHeight="1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4.25" customHeight="1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4.25" customHeight="1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4.25" customHeight="1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4.25" customHeight="1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4.25" customHeight="1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4.25" customHeight="1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4.25" customHeight="1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4.25" customHeight="1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4.25" customHeight="1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4.25" customHeight="1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4.25" customHeight="1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4.25" customHeight="1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4.25" customHeight="1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4.25" customHeight="1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4.25" customHeight="1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4.25" customHeight="1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4.25" customHeight="1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4.25" customHeight="1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4.25" customHeight="1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4.25" customHeight="1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4.25" customHeight="1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4.25" customHeight="1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4.25" customHeight="1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4.25" customHeight="1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4.25" customHeight="1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4.25" customHeight="1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4.25" customHeight="1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4.25" customHeight="1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4.25" customHeight="1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4.25" customHeight="1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4.25" customHeight="1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4.25" customHeight="1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4.25" customHeight="1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4.25" customHeight="1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4.25" customHeight="1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4.25" customHeight="1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4.25" customHeight="1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4.25" customHeight="1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4.25" customHeight="1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4.25" customHeight="1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4.25" customHeight="1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4.25" customHeight="1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4.25" customHeight="1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4.25" customHeight="1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4.25" customHeight="1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4.25" customHeight="1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4.25" customHeight="1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4.25" customHeight="1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4.25" customHeight="1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4.25" customHeight="1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4.25" customHeight="1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4.25" customHeight="1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4.25" customHeight="1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4.25" customHeight="1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4.25" customHeight="1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4.25" customHeight="1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4.25" customHeight="1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4.25" customHeight="1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4.25" customHeight="1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4.25" customHeight="1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4.25" customHeight="1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4.25" customHeight="1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4.25" customHeight="1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4.25" customHeight="1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4.25" customHeight="1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4.25" customHeight="1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4.25" customHeight="1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4.25" customHeight="1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4.25" customHeight="1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4.25" customHeight="1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4.25" customHeight="1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4.25" customHeight="1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4.25" customHeight="1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4.25" customHeight="1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4.25" customHeight="1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4.25" customHeight="1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4.25" customHeight="1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4.25" customHeight="1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4.25" customHeight="1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4.25" customHeight="1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4.25" customHeight="1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4.25" customHeight="1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4.25" customHeight="1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4.25" customHeight="1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4.25" customHeight="1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4.25" customHeight="1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4.25" customHeight="1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4.25" customHeight="1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4.25" customHeight="1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4.25" customHeight="1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4.25" customHeight="1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4.25" customHeight="1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4.25" customHeight="1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4.25" customHeight="1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4.25" customHeight="1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4.25" customHeight="1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4.25" customHeight="1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4.25" customHeight="1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4.25" customHeight="1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4.25" customHeight="1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4.25" customHeight="1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4.25" customHeight="1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4.25" customHeight="1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4.25" customHeight="1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4.25" customHeight="1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4.25" customHeight="1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4.25" customHeight="1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4.25" customHeight="1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4.25" customHeight="1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4.25" customHeight="1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4.25" customHeight="1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4.25" customHeight="1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4.25" customHeight="1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4.25" customHeight="1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4.25" customHeight="1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4.25" customHeight="1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4.25" customHeight="1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4.25" customHeight="1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4.25" customHeight="1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4.25" customHeight="1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4.25" customHeight="1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4.25" customHeight="1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4.25" customHeight="1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4.25" customHeight="1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4.25" customHeight="1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4.25" customHeight="1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4.25" customHeight="1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4.25" customHeight="1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4.25" customHeight="1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4.25" customHeight="1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4.25" customHeight="1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4.25" customHeight="1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4.25" customHeight="1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4.25" customHeight="1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4.25" customHeight="1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4.25" customHeight="1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4.25" customHeight="1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4.25" customHeight="1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4.25" customHeight="1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4.25" customHeight="1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4.25" customHeight="1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4.25" customHeight="1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4.25" customHeight="1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4.25" customHeight="1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4.25" customHeight="1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4.25" customHeight="1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4.25" customHeight="1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4.25" customHeight="1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4.25" customHeight="1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4.25" customHeight="1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4.25" customHeight="1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4.25" customHeight="1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4.25" customHeight="1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4.25" customHeight="1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4.25" customHeight="1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4.25" customHeight="1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4.25" customHeight="1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4.25" customHeight="1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4.25" customHeight="1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4.25" customHeight="1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4.25" customHeight="1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4.25" customHeight="1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4.25" customHeight="1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4.25" customHeight="1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4.25" customHeight="1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4.25" customHeight="1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4.25" customHeight="1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4.25" customHeight="1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4.25" customHeight="1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4.25" customHeight="1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4.25" customHeight="1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4.25" customHeight="1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4.25" customHeight="1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4.25" customHeight="1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4.25" customHeight="1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4.25" customHeight="1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4.25" customHeight="1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4.25" customHeight="1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4.25" customHeight="1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4.25" customHeight="1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4.25" customHeight="1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4.25" customHeight="1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4.25" customHeight="1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4.25" customHeight="1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4.25" customHeight="1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4.25" customHeight="1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4.25" customHeight="1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4.25" customHeight="1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4.25" customHeight="1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4.25" customHeight="1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4.25" customHeight="1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4.25" customHeight="1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4.25" customHeight="1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4.25" customHeight="1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4.25" customHeight="1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4.25" customHeight="1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4.25" customHeight="1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4.25" customHeight="1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4.25" customHeight="1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4.25" customHeight="1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4.25" customHeight="1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4.25" customHeight="1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4.25" customHeight="1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4.25" customHeight="1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4.25" customHeight="1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4.25" customHeight="1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4.25" customHeight="1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4.25" customHeight="1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4.25" customHeight="1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4.25" customHeight="1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4.25" customHeight="1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4.25" customHeight="1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4.25" customHeight="1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4.25" customHeight="1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4.25" customHeight="1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4.25" customHeight="1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4.25" customHeight="1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4.25" customHeight="1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4.25" customHeight="1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4.25" customHeight="1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4.25" customHeight="1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4.25" customHeight="1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4.25" customHeight="1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4.25" customHeight="1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4.25" customHeight="1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4.25" customHeight="1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4.25" customHeight="1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4.25" customHeight="1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4.25" customHeight="1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4.25" customHeight="1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4.25" customHeight="1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4.25" customHeight="1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4.25" customHeight="1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4.25" customHeight="1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4.25" customHeight="1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4.25" customHeight="1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4.25" customHeight="1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4.25" customHeight="1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4.25" customHeight="1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4.25" customHeight="1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4.25" customHeight="1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4.25" customHeight="1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4.25" customHeight="1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4.25" customHeight="1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4.25" customHeight="1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4.25" customHeight="1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4.25" customHeight="1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4.25" customHeight="1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4.25" customHeight="1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4.25" customHeight="1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4.25" customHeight="1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4.25" customHeight="1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4.25" customHeight="1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4.25" customHeight="1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4.25" customHeight="1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4.25" customHeight="1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4.25" customHeight="1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4.25" customHeight="1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4.25" customHeight="1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4.25" customHeight="1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4.25" customHeight="1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4.25" customHeight="1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4.25" customHeight="1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4.25" customHeight="1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4.25" customHeight="1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4.25" customHeight="1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4.25" customHeight="1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4.25" customHeight="1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4.25" customHeight="1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4.25" customHeight="1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4.25" customHeight="1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4.25" customHeight="1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4.25" customHeight="1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4.25" customHeight="1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4.25" customHeight="1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4.25" customHeight="1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4.25" customHeight="1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4.25" customHeight="1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4.25" customHeight="1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4.25" customHeight="1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4.25" customHeight="1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4.25" customHeight="1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4.25" customHeight="1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4.25" customHeight="1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4.25" customHeight="1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4.25" customHeight="1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4.25" customHeight="1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4.25" customHeight="1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4.25" customHeight="1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4.25" customHeight="1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4.25" customHeight="1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4.25" customHeight="1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4.25" customHeight="1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4.25" customHeight="1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4.25" customHeight="1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4.25" customHeight="1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4.25" customHeight="1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4.25" customHeight="1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4.25" customHeight="1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4.25" customHeight="1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4.25" customHeight="1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4.25" customHeight="1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4.25" customHeight="1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4.25" customHeight="1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4.25" customHeight="1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4.25" customHeight="1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4.25" customHeight="1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4.25" customHeight="1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4.25" customHeight="1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4.25" customHeight="1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4.25" customHeight="1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4.25" customHeight="1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4.25" customHeight="1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4.25" customHeight="1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4.25" customHeight="1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4.25" customHeight="1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4.25" customHeight="1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4.25" customHeight="1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4.25" customHeight="1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4.25" customHeight="1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4.25" customHeight="1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4.25" customHeight="1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4.25" customHeight="1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4.25" customHeight="1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4.25" customHeight="1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4.25" customHeight="1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4.25" customHeight="1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4.25" customHeight="1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4.25" customHeight="1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4.25" customHeight="1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4.25" customHeight="1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4.25" customHeight="1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4.25" customHeight="1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4.25" customHeight="1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4.25" customHeight="1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4.25" customHeight="1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4.25" customHeight="1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4.25" customHeight="1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4.25" customHeight="1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4.25" customHeight="1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4.25" customHeight="1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4.25" customHeight="1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4.25" customHeight="1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4.25" customHeight="1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4.25" customHeight="1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4.25" customHeight="1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4.25" customHeight="1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4.25" customHeight="1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4.25" customHeight="1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4.25" customHeight="1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4.25" customHeight="1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4.25" customHeight="1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4.25" customHeight="1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4.25" customHeight="1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4.25" customHeight="1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4.25" customHeight="1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4.25" customHeight="1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4.25" customHeight="1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4.25" customHeight="1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4.25" customHeight="1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4.25" customHeight="1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4.25" customHeight="1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4.25" customHeight="1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4.25" customHeight="1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4.25" customHeight="1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4.25" customHeight="1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4.25" customHeight="1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4.25" customHeight="1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4.25" customHeight="1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4.25" customHeight="1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4.25" customHeight="1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4.25" customHeight="1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4.25" customHeight="1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4.25" customHeight="1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4.25" customHeight="1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4.25" customHeight="1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4.25" customHeight="1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4.25" customHeight="1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4.25" customHeight="1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4.25" customHeight="1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4.25" customHeight="1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4.25" customHeight="1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4.25" customHeight="1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4.25" customHeight="1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4.25" customHeight="1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4.25" customHeight="1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4.25" customHeight="1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4.25" customHeight="1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4.25" customHeight="1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4.25" customHeight="1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4.25" customHeight="1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4.25" customHeight="1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4.25" customHeight="1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4.25" customHeight="1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4.25" customHeight="1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4.25" customHeight="1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4.25" customHeight="1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4.25" customHeight="1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4.25" customHeight="1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4.25" customHeight="1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4.25" customHeight="1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4.25" customHeight="1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4.25" customHeight="1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4.25" customHeight="1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4.25" customHeight="1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4.25" customHeight="1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4.25" customHeight="1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4.25" customHeight="1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4.25" customHeight="1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4.25" customHeight="1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4.25" customHeight="1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4.25" customHeight="1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4.25" customHeight="1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4.25" customHeight="1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4.25" customHeight="1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4.25" customHeight="1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4.25" customHeight="1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4.25" customHeight="1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4.25" customHeight="1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4.25" customHeight="1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4.25" customHeight="1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4.25" customHeight="1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4.25" customHeight="1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4.25" customHeight="1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4.25" customHeight="1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4.25" customHeight="1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4.25" customHeight="1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4.25" customHeight="1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4.25" customHeight="1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4.25" customHeight="1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4.25" customHeight="1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4.25" customHeight="1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4.25" customHeight="1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4.25" customHeight="1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4.25" customHeight="1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4.25" customHeight="1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4.25" customHeight="1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4.25" customHeight="1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4.25" customHeight="1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4.25" customHeight="1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4.25" customHeight="1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4.25" customHeight="1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4.25" customHeight="1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4.25" customHeight="1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4.25" customHeight="1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4.25" customHeight="1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4.25" customHeight="1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4.25" customHeight="1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4.25" customHeight="1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4.25" customHeight="1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4.25" customHeight="1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4.25" customHeight="1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4.25" customHeight="1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4.25" customHeight="1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4.25" customHeight="1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4.25" customHeight="1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4.25" customHeight="1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4.25" customHeight="1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4.25" customHeight="1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4.25" customHeight="1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4.25" customHeight="1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4.25" customHeight="1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4.25" customHeight="1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4.25" customHeight="1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4.25" customHeight="1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4.25" customHeight="1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4.25" customHeight="1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4.25" customHeight="1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4.25" customHeight="1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4.25" customHeight="1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4.25" customHeight="1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4.25" customHeight="1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4.25" customHeight="1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4.25" customHeight="1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4.25" customHeight="1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4.25" customHeight="1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4.25" customHeight="1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4.25" customHeight="1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4.25" customHeight="1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4.25" customHeight="1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4.25" customHeight="1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4.25" customHeight="1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4.25" customHeight="1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4.25" customHeight="1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4.25" customHeight="1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4.25" customHeight="1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4.25" customHeight="1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4.25" customHeight="1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4.25" customHeight="1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4.25" customHeight="1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4.25" customHeight="1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4.25" customHeight="1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4.25" customHeight="1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4.25" customHeight="1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4.25" customHeight="1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4.25" customHeight="1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4.25" customHeight="1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4.25" customHeight="1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4.25" customHeight="1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4.25" customHeight="1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4.25" customHeight="1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4.25" customHeight="1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4.25" customHeight="1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4.25" customHeight="1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4.25" customHeight="1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4.25" customHeight="1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4.25" customHeight="1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4.25" customHeight="1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4.25" customHeight="1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4.25" customHeight="1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4.25" customHeight="1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4.25" customHeight="1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4.25" customHeight="1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4.25" customHeight="1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4.25" customHeight="1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4.25" customHeight="1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4.25" customHeight="1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4.25" customHeight="1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4.25" customHeight="1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4.25" customHeight="1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4.25" customHeight="1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4.25" customHeight="1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4.25" customHeight="1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4.25" customHeight="1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4.25" customHeight="1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4.25" customHeight="1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4.25" customHeight="1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4.25" customHeight="1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4.25" customHeight="1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4.25" customHeight="1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4.25" customHeight="1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4.25" customHeight="1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4.25" customHeight="1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4.25" customHeight="1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4.25" customHeight="1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4.25" customHeight="1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4.25" customHeight="1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4.25" customHeight="1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4.25" customHeight="1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4.25" customHeight="1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4.25" customHeight="1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4.25" customHeight="1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4.25" customHeight="1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4.25" customHeight="1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4.25" customHeight="1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4.25" customHeight="1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4.25" customHeight="1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4.25" customHeight="1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4.25" customHeight="1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4.25" customHeight="1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4.25" customHeight="1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4.25" customHeight="1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4.25" customHeight="1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4.25" customHeight="1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4.25" customHeight="1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4.25" customHeight="1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4.25" customHeight="1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4.25" customHeight="1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4.25" customHeight="1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4.25" customHeight="1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4.25" customHeight="1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4.25" customHeight="1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4.25" customHeight="1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4.25" customHeight="1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4.25" customHeight="1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4.25" customHeight="1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4.25" customHeight="1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4.25" customHeight="1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4.25" customHeight="1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4.25" customHeight="1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4.25" customHeight="1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4.25" customHeight="1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4.25" customHeight="1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4.25" customHeight="1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4.25" customHeight="1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4.25" customHeight="1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4.25" customHeight="1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4.25" customHeight="1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4.25" customHeight="1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4.25" customHeight="1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4.25" customHeight="1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4.25" customHeight="1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4.25" customHeight="1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4.25" customHeight="1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4.25" customHeight="1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4.25" customHeight="1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4.25" customHeight="1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4.25" customHeight="1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4.25" customHeight="1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4.25" customHeight="1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4.25" customHeight="1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4.25" customHeight="1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4.25" customHeight="1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4.25" customHeight="1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4.25" customHeight="1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4.25" customHeight="1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4.25" customHeight="1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4.25" customHeight="1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4.25" customHeight="1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4.25" customHeight="1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4.25" customHeight="1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4.25" customHeight="1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4.25" customHeight="1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4.25" customHeight="1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4.25" customHeight="1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4.25" customHeight="1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4.25" customHeight="1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4.25" customHeight="1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4.25" customHeight="1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4.25" customHeight="1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4.25" customHeight="1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4.25" customHeight="1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4.25" customHeight="1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4.25" customHeight="1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4.25" customHeight="1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4.25" customHeight="1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4.25" customHeight="1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4.25" customHeight="1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4.25" customHeight="1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4.25" customHeight="1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4.25" customHeight="1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4.25" customHeight="1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4.25" customHeight="1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4.25" customHeight="1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4.25" customHeight="1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4.25" customHeight="1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4.25" customHeight="1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4.25" customHeight="1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4.25" customHeight="1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4.25" customHeight="1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4.25" customHeight="1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4.25" customHeight="1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4.25" customHeight="1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4.25" customHeight="1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4.25" customHeight="1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4.25" customHeight="1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4.25" customHeight="1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4.25" customHeight="1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4.25" customHeight="1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4.25" customHeight="1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4.25" customHeight="1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4.25" customHeight="1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4.25" customHeight="1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4.25" customHeight="1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4.25" customHeight="1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4.25" customHeight="1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4.25" customHeight="1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4.25" customHeight="1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4.25" customHeight="1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4.25" customHeight="1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4.25" customHeight="1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4.25" customHeight="1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4.25" customHeight="1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4.25" customHeight="1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4.25" customHeight="1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4.25" customHeight="1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4.25" customHeight="1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4.25" customHeight="1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4.25" customHeight="1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4.25" customHeight="1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4.25" customHeight="1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4.25" customHeight="1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4.25" customHeight="1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4.25" customHeight="1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4.25" customHeight="1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4.25" customHeight="1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4.25" customHeight="1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4.25" customHeight="1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4.25" customHeight="1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4.25" customHeight="1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4.25" customHeight="1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4.25" customHeight="1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4.25" customHeight="1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4.25" customHeight="1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4.25" customHeight="1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4.25" customHeight="1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4.25" customHeight="1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4.25" customHeight="1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4.25" customHeight="1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4.25" customHeight="1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4.25" customHeight="1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4.25" customHeight="1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4.25" customHeight="1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4.25" customHeight="1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4.25" customHeight="1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4.25" customHeight="1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4.25" customHeight="1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4.25" customHeight="1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4.25" customHeight="1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4.25" customHeight="1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4.25" customHeight="1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4.25" customHeight="1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4.25" customHeight="1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4.25" customHeight="1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4.25" customHeight="1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4.25" customHeight="1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4.25" customHeight="1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4.25" customHeight="1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4.25" customHeight="1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4.25" customHeight="1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4.25" customHeight="1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4.25" customHeight="1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4.25" customHeight="1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4.25" customHeight="1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4.25" customHeight="1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4.25" customHeight="1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4.25" customHeight="1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4.25" customHeight="1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4.25" customHeight="1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4.25" customHeight="1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4.25" customHeight="1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4.25" customHeight="1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4.25" customHeight="1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4.25" customHeight="1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4.25" customHeight="1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4.25" customHeight="1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4.25" customHeight="1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4.25" customHeight="1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4.25" customHeight="1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4.25" customHeight="1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4.25" customHeight="1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4.25" customHeight="1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4.25" customHeight="1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4.25" customHeight="1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4.25" customHeight="1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4.25" customHeight="1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4.25" customHeight="1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4.25" customHeight="1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4.25" customHeight="1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4.25" customHeight="1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4.25" customHeight="1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4.25" customHeight="1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4.25" customHeight="1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4.25" customHeight="1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4.25" customHeight="1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4.25" customHeight="1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4.25" customHeight="1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4.25" customHeight="1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4.25" customHeight="1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4.25" customHeight="1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4.25" customHeight="1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4.25" customHeight="1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4.25" customHeight="1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4.25" customHeight="1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4.25" customHeight="1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4.25" customHeight="1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4.25" customHeight="1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4.25" customHeight="1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4.25" customHeight="1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4.25" customHeight="1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4.25" customHeight="1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4.25" customHeight="1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4.25" customHeight="1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4.25" customHeight="1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4.25" customHeight="1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4.25" customHeight="1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4.25" customHeight="1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4.25" customHeight="1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4.25" customHeight="1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4.25" customHeight="1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4.25" customHeight="1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4.25" customHeight="1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4.25" customHeight="1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4.25" customHeight="1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4.25" customHeight="1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4.25" customHeight="1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4.25" customHeight="1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4.25" customHeight="1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4.25" customHeight="1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4.25" customHeight="1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4.25" customHeight="1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4.25" customHeight="1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4.25" customHeight="1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4.25" customHeight="1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4.25" customHeight="1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4.25" customHeight="1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4.25" customHeight="1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4.25" customHeight="1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4.25" customHeight="1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4.25" customHeight="1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4.25" customHeight="1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4.25" customHeight="1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4.25" customHeight="1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4.25" customHeight="1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4.25" customHeight="1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4.25" customHeight="1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4.25" customHeight="1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4.25" customHeight="1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4.25" customHeight="1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4.25" customHeight="1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4.25" customHeight="1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4.25" customHeight="1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4.25" customHeight="1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4.25" customHeight="1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4.25" customHeight="1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4.25" customHeight="1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4.25" customHeight="1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4.25" customHeight="1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4.25" customHeight="1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4.25" customHeight="1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4.25" customHeight="1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4.25" customHeight="1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4.25" customHeight="1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4.25" customHeight="1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4.25" customHeight="1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4.25" customHeight="1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4.25" customHeight="1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4.25" customHeight="1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4.25" customHeight="1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4.25" customHeight="1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4.25" customHeight="1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4.25" customHeight="1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4.25" customHeight="1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4.25" customHeight="1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4.25" customHeight="1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4.25" customHeight="1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4.25" customHeight="1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4.25" customHeight="1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4.25" customHeight="1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4.25" customHeight="1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4.25" customHeight="1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4.25" customHeight="1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4.25" customHeight="1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4.25" customHeight="1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4.25" customHeight="1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4.25" customHeight="1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4.25" customHeight="1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4.25" customHeight="1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4.25" customHeight="1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4.25" customHeight="1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4.25" customHeight="1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4.25" customHeight="1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4.25" customHeight="1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4.25" customHeight="1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4.25" customHeight="1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4.25" customHeight="1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4.25" customHeight="1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4.25" customHeight="1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4.25" customHeight="1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4.25" customHeight="1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4.25" customHeight="1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4.25" customHeight="1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4.25" customHeight="1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4.25" customHeight="1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4.25" customHeight="1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4.25" customHeight="1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4.25" customHeight="1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4.25" customHeight="1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4.25" customHeight="1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4.25" customHeight="1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4.25" customHeight="1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4.25" customHeight="1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4.25" customHeight="1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4.25" customHeight="1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4.25" customHeight="1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4.25" customHeight="1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4.25" customHeight="1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4.25" customHeight="1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4.25" customHeight="1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4.25" customHeight="1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4.25" customHeight="1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4.25" customHeight="1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4.25" customHeight="1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4.25" customHeight="1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4.25" customHeight="1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4.25" customHeight="1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4.25" customHeight="1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4.25" customHeight="1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4.25" customHeight="1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4.25" customHeight="1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4.25" customHeight="1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4.25" customHeight="1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4.25" customHeight="1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4.25" customHeight="1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4.25" customHeight="1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4.25" customHeight="1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4.25" customHeight="1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4.25" customHeight="1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4.25" customHeight="1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10">
    <mergeCell ref="B18:H18"/>
    <mergeCell ref="B19:H19"/>
    <mergeCell ref="B21:H21"/>
    <mergeCell ref="B2:B5"/>
    <mergeCell ref="D2:AH3"/>
    <mergeCell ref="D5:J5"/>
    <mergeCell ref="K5:N5"/>
    <mergeCell ref="O5:R5"/>
    <mergeCell ref="S5:AG5"/>
    <mergeCell ref="D7:AH7"/>
  </mergeCells>
  <printOptions/>
  <pageMargins bottom="0.7875" footer="0.0" header="0.0" left="0.511805555555555" right="0.511805555555555" top="0.78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43"/>
    <col customWidth="1" min="2" max="2" width="18.86"/>
    <col customWidth="1" min="3" max="3" width="23.43"/>
    <col customWidth="1" min="4" max="4" width="16.0"/>
    <col customWidth="1" min="5" max="5" width="8.0"/>
    <col customWidth="1" min="6" max="6" width="10.71"/>
    <col customWidth="1" min="7" max="7" width="11.14"/>
    <col customWidth="1" min="8" max="8" width="8.71"/>
    <col customWidth="1" min="9" max="9" width="12.43"/>
    <col customWidth="1" min="10" max="10" width="8.71"/>
    <col customWidth="1" min="11" max="11" width="13.29"/>
    <col customWidth="1" min="12" max="26" width="8.71"/>
  </cols>
  <sheetData>
    <row r="1" ht="14.25" customHeight="1">
      <c r="A1" s="542" t="s">
        <v>375</v>
      </c>
      <c r="B1" s="542" t="s">
        <v>376</v>
      </c>
      <c r="C1" s="542" t="s">
        <v>377</v>
      </c>
    </row>
    <row r="2" ht="14.25" customHeight="1">
      <c r="A2" s="320" t="s">
        <v>323</v>
      </c>
      <c r="B2" s="543">
        <f>'ESF Luzo'!AH16</f>
        <v>44006.0195</v>
      </c>
      <c r="C2" s="543">
        <f>'ESF Luzo'!H31</f>
        <v>41600</v>
      </c>
    </row>
    <row r="3" ht="14.25" customHeight="1">
      <c r="A3" s="320" t="s">
        <v>343</v>
      </c>
      <c r="B3" s="543">
        <f>'ESF Valentina'!AH16</f>
        <v>26700.34582</v>
      </c>
      <c r="C3" s="543">
        <f>'ESF Valentina'!H30</f>
        <v>13000</v>
      </c>
    </row>
    <row r="4" ht="14.25" customHeight="1">
      <c r="A4" s="320" t="s">
        <v>378</v>
      </c>
      <c r="B4" s="543">
        <f>'ESF Guanabara'!AH16</f>
        <v>61700.84545</v>
      </c>
      <c r="C4" s="543">
        <f>'ESF Guanabara'!H31</f>
        <v>70200</v>
      </c>
    </row>
    <row r="5" ht="14.25" customHeight="1">
      <c r="A5" s="320" t="s">
        <v>379</v>
      </c>
      <c r="B5" s="543">
        <f>'ESF Caçula'!AH16</f>
        <v>30523.05611</v>
      </c>
      <c r="C5" s="543">
        <f>'ESF Caçula'!H31</f>
        <v>13000</v>
      </c>
    </row>
    <row r="6" ht="14.25" customHeight="1">
      <c r="A6" s="320" t="s">
        <v>346</v>
      </c>
      <c r="B6" s="543">
        <f>'ESF IV Divisão'!AH16</f>
        <v>44006.0195</v>
      </c>
      <c r="C6" s="543">
        <f>'ESF IV Divisão'!H31</f>
        <v>41600</v>
      </c>
    </row>
    <row r="7" ht="14.25" customHeight="1">
      <c r="A7" s="320" t="s">
        <v>347</v>
      </c>
      <c r="B7" s="543">
        <f>'ESF Ouro Fino'!AH16</f>
        <v>42291.30779</v>
      </c>
      <c r="C7" s="543">
        <f>'ESF Ouro Fino'!H31</f>
        <v>41600</v>
      </c>
    </row>
    <row r="8" ht="14.25" customHeight="1">
      <c r="A8" s="320" t="s">
        <v>348</v>
      </c>
      <c r="B8" s="543">
        <f>'ESF Sueli'!AH16</f>
        <v>12742.00257</v>
      </c>
      <c r="C8" s="543">
        <f>'ESF Sueli'!H31</f>
        <v>13000</v>
      </c>
    </row>
    <row r="9" ht="14.25" customHeight="1">
      <c r="A9" s="320" t="s">
        <v>349</v>
      </c>
      <c r="B9" s="543">
        <f>'ESF Santa Luzia'!AH16</f>
        <v>65063.72126</v>
      </c>
      <c r="C9" s="543">
        <f>'ESF Santa Luzia'!H31</f>
        <v>41600</v>
      </c>
    </row>
    <row r="10" ht="14.25" customHeight="1">
      <c r="A10" s="320" t="s">
        <v>350</v>
      </c>
      <c r="B10" s="543">
        <f>'ESF Centro'!AH18</f>
        <v>25483.31965</v>
      </c>
      <c r="C10" s="543">
        <f>'ESF Centro'!H33</f>
        <v>70200</v>
      </c>
    </row>
    <row r="11" ht="14.25" customHeight="1">
      <c r="A11" s="320" t="s">
        <v>353</v>
      </c>
      <c r="B11" s="543">
        <f>'ESF Centro Alto'!AH18</f>
        <v>31686.00037</v>
      </c>
      <c r="C11" s="543">
        <f>'ESF Centro Alto'!H31</f>
        <v>41600</v>
      </c>
    </row>
    <row r="12" ht="14.25" customHeight="1">
      <c r="A12" s="320" t="s">
        <v>380</v>
      </c>
      <c r="B12" s="543">
        <f>CEM!AH15</f>
        <v>55143.41441</v>
      </c>
      <c r="C12" s="543">
        <f>CEM!G35</f>
        <v>104000</v>
      </c>
    </row>
    <row r="13" ht="14.25" customHeight="1">
      <c r="A13" s="320" t="s">
        <v>381</v>
      </c>
      <c r="B13" s="543">
        <f>UPAS!AI32</f>
        <v>512301.7251</v>
      </c>
      <c r="C13" s="543" t="str">
        <f>UPAS!#REF!</f>
        <v>#ERROR!</v>
      </c>
    </row>
    <row r="14" ht="14.25" customHeight="1">
      <c r="A14" s="320"/>
      <c r="B14" s="543">
        <f>SUM(B2:B11)</f>
        <v>384202.638</v>
      </c>
      <c r="C14" s="543" t="str">
        <f>SUM(C2:C13)</f>
        <v>#ERROR!</v>
      </c>
      <c r="D14" s="343" t="str">
        <f>B14+C14</f>
        <v>#ERROR!</v>
      </c>
    </row>
    <row r="15" ht="14.25" customHeight="1"/>
    <row r="16" ht="14.25" customHeight="1"/>
    <row r="17" ht="14.25" customHeight="1"/>
    <row r="18" ht="14.25" customHeight="1">
      <c r="A18" s="544" t="s">
        <v>382</v>
      </c>
      <c r="B18" s="545" t="s">
        <v>383</v>
      </c>
      <c r="C18" s="545" t="s">
        <v>384</v>
      </c>
      <c r="D18" s="545" t="s">
        <v>385</v>
      </c>
      <c r="E18" s="545" t="s">
        <v>386</v>
      </c>
      <c r="F18" s="545" t="s">
        <v>387</v>
      </c>
      <c r="G18" s="545" t="s">
        <v>388</v>
      </c>
      <c r="H18" s="545" t="s">
        <v>389</v>
      </c>
      <c r="I18" s="545" t="s">
        <v>390</v>
      </c>
      <c r="J18" s="545" t="s">
        <v>391</v>
      </c>
      <c r="K18" s="545" t="s">
        <v>392</v>
      </c>
      <c r="L18" s="545" t="s">
        <v>116</v>
      </c>
    </row>
    <row r="19" ht="14.25" customHeight="1">
      <c r="A19" s="412" t="s">
        <v>327</v>
      </c>
      <c r="B19" s="414">
        <v>2.0</v>
      </c>
      <c r="C19" s="414">
        <v>2.0</v>
      </c>
      <c r="D19" s="414">
        <v>4.0</v>
      </c>
      <c r="E19" s="414">
        <v>2.0</v>
      </c>
      <c r="F19" s="414">
        <v>2.0</v>
      </c>
      <c r="G19" s="414">
        <v>3.0</v>
      </c>
      <c r="H19" s="414">
        <v>2.0</v>
      </c>
      <c r="I19" s="414">
        <v>2.0</v>
      </c>
      <c r="J19" s="414">
        <v>4.0</v>
      </c>
      <c r="K19" s="414">
        <v>2.0</v>
      </c>
      <c r="L19" s="545">
        <f t="shared" ref="L19:L31" si="1">SUM(B19:K19)</f>
        <v>25</v>
      </c>
    </row>
    <row r="20" ht="14.25" customHeight="1">
      <c r="A20" s="412" t="s">
        <v>43</v>
      </c>
      <c r="B20" s="414">
        <v>3.0</v>
      </c>
      <c r="C20" s="414">
        <v>1.0</v>
      </c>
      <c r="D20" s="414">
        <v>3.0</v>
      </c>
      <c r="E20" s="414">
        <v>1.0</v>
      </c>
      <c r="F20" s="414">
        <v>2.0</v>
      </c>
      <c r="G20" s="414">
        <v>2.0</v>
      </c>
      <c r="H20" s="414">
        <v>1.0</v>
      </c>
      <c r="I20" s="414">
        <v>3.0</v>
      </c>
      <c r="J20" s="414">
        <v>2.0</v>
      </c>
      <c r="K20" s="414">
        <v>2.0</v>
      </c>
      <c r="L20" s="545">
        <f t="shared" si="1"/>
        <v>20</v>
      </c>
    </row>
    <row r="21" ht="14.25" customHeight="1">
      <c r="A21" s="412" t="s">
        <v>328</v>
      </c>
      <c r="B21" s="414">
        <v>4.0</v>
      </c>
      <c r="C21" s="414">
        <v>2.0</v>
      </c>
      <c r="D21" s="414">
        <v>3.0</v>
      </c>
      <c r="E21" s="414">
        <v>1.0</v>
      </c>
      <c r="F21" s="414">
        <v>2.0</v>
      </c>
      <c r="G21" s="414">
        <v>2.0</v>
      </c>
      <c r="H21" s="414">
        <v>2.0</v>
      </c>
      <c r="I21" s="414">
        <v>4.0</v>
      </c>
      <c r="J21" s="414">
        <v>2.0</v>
      </c>
      <c r="K21" s="414">
        <v>2.0</v>
      </c>
      <c r="L21" s="545">
        <f t="shared" si="1"/>
        <v>24</v>
      </c>
    </row>
    <row r="22" ht="14.25" customHeight="1">
      <c r="A22" s="412" t="s">
        <v>329</v>
      </c>
      <c r="B22" s="414">
        <v>1.0</v>
      </c>
      <c r="C22" s="414">
        <v>0.0</v>
      </c>
      <c r="D22" s="414">
        <v>1.0</v>
      </c>
      <c r="E22" s="414">
        <v>0.0</v>
      </c>
      <c r="F22" s="414">
        <v>1.0</v>
      </c>
      <c r="G22" s="414">
        <v>1.0</v>
      </c>
      <c r="H22" s="414">
        <v>0.0</v>
      </c>
      <c r="I22" s="414">
        <v>1.0</v>
      </c>
      <c r="J22" s="414">
        <v>0.0</v>
      </c>
      <c r="K22" s="414">
        <v>1.0</v>
      </c>
      <c r="L22" s="545">
        <f t="shared" si="1"/>
        <v>6</v>
      </c>
    </row>
    <row r="23" ht="14.25" customHeight="1">
      <c r="A23" s="412" t="s">
        <v>330</v>
      </c>
      <c r="B23" s="414">
        <v>1.0</v>
      </c>
      <c r="C23" s="414">
        <v>0.0</v>
      </c>
      <c r="D23" s="414">
        <v>1.0</v>
      </c>
      <c r="E23" s="414">
        <v>0.0</v>
      </c>
      <c r="F23" s="414">
        <v>1.0</v>
      </c>
      <c r="G23" s="414">
        <v>1.0</v>
      </c>
      <c r="H23" s="414">
        <v>0.0</v>
      </c>
      <c r="I23" s="414">
        <v>1.0</v>
      </c>
      <c r="J23" s="414">
        <v>0.0</v>
      </c>
      <c r="K23" s="414">
        <v>1.0</v>
      </c>
      <c r="L23" s="545">
        <f t="shared" si="1"/>
        <v>6</v>
      </c>
    </row>
    <row r="24" ht="14.25" customHeight="1">
      <c r="A24" s="412" t="s">
        <v>331</v>
      </c>
      <c r="B24" s="414">
        <v>1.0</v>
      </c>
      <c r="C24" s="414">
        <v>1.0</v>
      </c>
      <c r="D24" s="414">
        <v>1.0</v>
      </c>
      <c r="E24" s="414">
        <v>1.0</v>
      </c>
      <c r="F24" s="414">
        <v>1.0</v>
      </c>
      <c r="G24" s="414">
        <v>1.0</v>
      </c>
      <c r="H24" s="414">
        <v>1.0</v>
      </c>
      <c r="I24" s="414">
        <v>1.0</v>
      </c>
      <c r="J24" s="414">
        <v>1.0</v>
      </c>
      <c r="K24" s="414">
        <v>1.0</v>
      </c>
      <c r="L24" s="545">
        <f t="shared" si="1"/>
        <v>10</v>
      </c>
    </row>
    <row r="25" ht="14.25" customHeight="1">
      <c r="A25" s="412" t="s">
        <v>332</v>
      </c>
      <c r="B25" s="414">
        <v>1.0</v>
      </c>
      <c r="C25" s="414">
        <v>1.0</v>
      </c>
      <c r="D25" s="414">
        <v>1.0</v>
      </c>
      <c r="E25" s="414">
        <v>1.0</v>
      </c>
      <c r="F25" s="414">
        <v>1.0</v>
      </c>
      <c r="G25" s="414">
        <v>0.0</v>
      </c>
      <c r="H25" s="414">
        <v>0.0</v>
      </c>
      <c r="I25" s="414">
        <v>0.0</v>
      </c>
      <c r="J25" s="414">
        <v>0.0</v>
      </c>
      <c r="K25" s="414">
        <v>0.0</v>
      </c>
      <c r="L25" s="545">
        <f t="shared" si="1"/>
        <v>5</v>
      </c>
    </row>
    <row r="26" ht="14.25" customHeight="1">
      <c r="A26" s="412" t="s">
        <v>333</v>
      </c>
      <c r="B26" s="414">
        <v>2.0</v>
      </c>
      <c r="C26" s="414">
        <v>2.0</v>
      </c>
      <c r="D26" s="414">
        <v>2.0</v>
      </c>
      <c r="E26" s="414">
        <v>2.0</v>
      </c>
      <c r="F26" s="414">
        <v>2.0</v>
      </c>
      <c r="G26" s="414">
        <v>2.0</v>
      </c>
      <c r="H26" s="414">
        <v>2.0</v>
      </c>
      <c r="I26" s="414">
        <v>2.0</v>
      </c>
      <c r="J26" s="414">
        <v>2.0</v>
      </c>
      <c r="K26" s="414">
        <v>2.0</v>
      </c>
      <c r="L26" s="545">
        <f t="shared" si="1"/>
        <v>20</v>
      </c>
    </row>
    <row r="27" ht="14.25" customHeight="1">
      <c r="A27" s="412" t="s">
        <v>351</v>
      </c>
      <c r="B27" s="545">
        <v>0.0</v>
      </c>
      <c r="C27" s="545">
        <v>0.0</v>
      </c>
      <c r="D27" s="545">
        <v>0.0</v>
      </c>
      <c r="E27" s="545">
        <v>0.0</v>
      </c>
      <c r="F27" s="545">
        <v>0.0</v>
      </c>
      <c r="G27" s="545">
        <v>0.0</v>
      </c>
      <c r="H27" s="545">
        <v>0.0</v>
      </c>
      <c r="I27" s="545">
        <v>0.0</v>
      </c>
      <c r="J27" s="414">
        <v>1.0</v>
      </c>
      <c r="K27" s="414">
        <v>1.0</v>
      </c>
      <c r="L27" s="545">
        <f t="shared" si="1"/>
        <v>2</v>
      </c>
    </row>
    <row r="28" ht="14.25" customHeight="1">
      <c r="A28" s="412" t="s">
        <v>352</v>
      </c>
      <c r="B28" s="545">
        <v>0.0</v>
      </c>
      <c r="C28" s="545">
        <v>0.0</v>
      </c>
      <c r="D28" s="545">
        <v>0.0</v>
      </c>
      <c r="E28" s="545">
        <v>0.0</v>
      </c>
      <c r="F28" s="545">
        <v>0.0</v>
      </c>
      <c r="G28" s="545">
        <v>0.0</v>
      </c>
      <c r="H28" s="545">
        <v>0.0</v>
      </c>
      <c r="I28" s="545">
        <v>0.0</v>
      </c>
      <c r="J28" s="414">
        <v>1.0</v>
      </c>
      <c r="K28" s="414">
        <v>1.0</v>
      </c>
      <c r="L28" s="545">
        <f t="shared" si="1"/>
        <v>2</v>
      </c>
    </row>
    <row r="29" ht="14.25" customHeight="1">
      <c r="A29" s="381" t="s">
        <v>338</v>
      </c>
      <c r="B29" s="439">
        <v>1.0</v>
      </c>
      <c r="C29" s="439">
        <v>1.0</v>
      </c>
      <c r="D29" s="439">
        <v>2.0</v>
      </c>
      <c r="E29" s="439">
        <v>0.0</v>
      </c>
      <c r="F29" s="439">
        <v>1.0</v>
      </c>
      <c r="G29" s="439">
        <v>1.0</v>
      </c>
      <c r="H29" s="439">
        <v>1.0</v>
      </c>
      <c r="I29" s="439">
        <v>1.0</v>
      </c>
      <c r="J29" s="439">
        <v>1.0</v>
      </c>
      <c r="K29" s="439">
        <v>1.0</v>
      </c>
      <c r="L29" s="545">
        <f t="shared" si="1"/>
        <v>10</v>
      </c>
    </row>
    <row r="30" ht="14.25" customHeight="1">
      <c r="A30" s="381" t="s">
        <v>339</v>
      </c>
      <c r="B30" s="439">
        <v>1.0</v>
      </c>
      <c r="C30" s="439">
        <v>0.0</v>
      </c>
      <c r="D30" s="439">
        <v>1.0</v>
      </c>
      <c r="E30" s="439">
        <v>1.0</v>
      </c>
      <c r="F30" s="439">
        <v>1.0</v>
      </c>
      <c r="G30" s="439">
        <v>1.0</v>
      </c>
      <c r="H30" s="439">
        <v>1.0</v>
      </c>
      <c r="I30" s="439">
        <v>1.0</v>
      </c>
      <c r="J30" s="439">
        <v>1.0</v>
      </c>
      <c r="K30" s="439">
        <v>1.0</v>
      </c>
      <c r="L30" s="545">
        <f t="shared" si="1"/>
        <v>9</v>
      </c>
    </row>
    <row r="31" ht="14.25" customHeight="1">
      <c r="A31" s="381" t="s">
        <v>340</v>
      </c>
      <c r="B31" s="439">
        <v>1.0</v>
      </c>
      <c r="C31" s="439">
        <v>1.0</v>
      </c>
      <c r="D31" s="439">
        <v>1.0</v>
      </c>
      <c r="E31" s="439">
        <v>1.0</v>
      </c>
      <c r="F31" s="439">
        <v>1.0</v>
      </c>
      <c r="G31" s="439">
        <v>1.0</v>
      </c>
      <c r="H31" s="439">
        <v>1.0</v>
      </c>
      <c r="I31" s="439">
        <v>1.0</v>
      </c>
      <c r="J31" s="439">
        <v>1.0</v>
      </c>
      <c r="K31" s="439">
        <v>1.0</v>
      </c>
      <c r="L31" s="545">
        <f t="shared" si="1"/>
        <v>10</v>
      </c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5" footer="0.0" header="0.0" left="0.511805555555555" right="0.511805555555555" top="0.78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45.29"/>
    <col customWidth="1" min="2" max="2" width="9.14"/>
    <col customWidth="1" min="3" max="3" width="14.57"/>
    <col customWidth="1" min="4" max="4" width="26.57"/>
    <col customWidth="1" min="5" max="5" width="13.14"/>
    <col customWidth="1" min="6" max="6" width="18.86"/>
    <col customWidth="1" min="7" max="7" width="8.71"/>
    <col customWidth="1" min="8" max="8" width="13.29"/>
    <col customWidth="1" min="9" max="26" width="8.71"/>
  </cols>
  <sheetData>
    <row r="1" ht="32.25" customHeight="1">
      <c r="A1" s="164" t="s">
        <v>114</v>
      </c>
    </row>
    <row r="2" ht="14.25" customHeight="1">
      <c r="A2" s="165" t="s">
        <v>5</v>
      </c>
      <c r="B2" s="166" t="s">
        <v>6</v>
      </c>
      <c r="C2" s="166" t="s">
        <v>74</v>
      </c>
      <c r="D2" s="165" t="s">
        <v>7</v>
      </c>
      <c r="E2" s="167" t="s">
        <v>115</v>
      </c>
      <c r="F2" s="167" t="s">
        <v>116</v>
      </c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</row>
    <row r="3" ht="19.5" customHeight="1">
      <c r="A3" s="169" t="s">
        <v>100</v>
      </c>
      <c r="B3" s="170"/>
      <c r="C3" s="170"/>
      <c r="D3" s="170"/>
      <c r="E3" s="170"/>
      <c r="F3" s="171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ht="19.5" customHeight="1">
      <c r="A4" s="172" t="s">
        <v>117</v>
      </c>
      <c r="B4" s="173">
        <v>35.0</v>
      </c>
      <c r="C4" s="174" t="s">
        <v>118</v>
      </c>
      <c r="D4" s="173" t="s">
        <v>119</v>
      </c>
      <c r="E4" s="175">
        <v>3500.0</v>
      </c>
      <c r="F4" s="176">
        <f t="shared" ref="F4:F5" si="1">E4*4.5*B4</f>
        <v>551250</v>
      </c>
      <c r="G4" s="168"/>
      <c r="H4" s="177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ht="19.5" customHeight="1">
      <c r="A5" s="178" t="s">
        <v>120</v>
      </c>
      <c r="B5" s="173">
        <v>7.0</v>
      </c>
      <c r="C5" s="174" t="s">
        <v>118</v>
      </c>
      <c r="D5" s="173" t="s">
        <v>119</v>
      </c>
      <c r="E5" s="175">
        <v>3501.0</v>
      </c>
      <c r="F5" s="176">
        <f t="shared" si="1"/>
        <v>110281.5</v>
      </c>
      <c r="G5" s="168"/>
      <c r="H5" s="177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</row>
    <row r="6" ht="19.5" customHeight="1">
      <c r="A6" s="179" t="s">
        <v>121</v>
      </c>
      <c r="B6" s="173">
        <v>2.0</v>
      </c>
      <c r="C6" s="174" t="s">
        <v>118</v>
      </c>
      <c r="D6" s="173" t="s">
        <v>122</v>
      </c>
      <c r="E6" s="175">
        <v>220.0</v>
      </c>
      <c r="F6" s="176">
        <f t="shared" ref="F6:F7" si="2">B6*E6*20*4.5</f>
        <v>39600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</row>
    <row r="7" ht="19.5" customHeight="1">
      <c r="A7" s="179" t="s">
        <v>123</v>
      </c>
      <c r="B7" s="173">
        <v>2.0</v>
      </c>
      <c r="C7" s="174" t="s">
        <v>118</v>
      </c>
      <c r="D7" s="173" t="s">
        <v>122</v>
      </c>
      <c r="E7" s="175">
        <v>220.0</v>
      </c>
      <c r="F7" s="176">
        <f t="shared" si="2"/>
        <v>39600</v>
      </c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</row>
    <row r="8" ht="19.5" customHeight="1">
      <c r="A8" s="178" t="s">
        <v>124</v>
      </c>
      <c r="B8" s="173">
        <v>10.0</v>
      </c>
      <c r="C8" s="180" t="s">
        <v>118</v>
      </c>
      <c r="D8" s="173" t="s">
        <v>119</v>
      </c>
      <c r="E8" s="175">
        <v>3500.0</v>
      </c>
      <c r="F8" s="176">
        <f>B8*E8*4.5</f>
        <v>157500</v>
      </c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</row>
    <row r="9" ht="19.5" customHeight="1">
      <c r="A9" s="181" t="s">
        <v>125</v>
      </c>
      <c r="B9" s="173">
        <v>1.0</v>
      </c>
      <c r="C9" s="180" t="s">
        <v>118</v>
      </c>
      <c r="D9" s="173" t="s">
        <v>122</v>
      </c>
      <c r="E9" s="175">
        <v>220.0</v>
      </c>
      <c r="F9" s="176">
        <f t="shared" ref="F9:F14" si="3">B9*E9*20*4.5</f>
        <v>19800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</row>
    <row r="10" ht="19.5" customHeight="1">
      <c r="A10" s="178" t="s">
        <v>126</v>
      </c>
      <c r="B10" s="173">
        <v>1.0</v>
      </c>
      <c r="C10" s="180" t="s">
        <v>118</v>
      </c>
      <c r="D10" s="173" t="s">
        <v>122</v>
      </c>
      <c r="E10" s="175">
        <v>220.0</v>
      </c>
      <c r="F10" s="176">
        <f t="shared" si="3"/>
        <v>19800</v>
      </c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</row>
    <row r="11" ht="19.5" customHeight="1">
      <c r="A11" s="181" t="s">
        <v>127</v>
      </c>
      <c r="B11" s="173">
        <v>1.0</v>
      </c>
      <c r="C11" s="180" t="s">
        <v>118</v>
      </c>
      <c r="D11" s="173" t="s">
        <v>122</v>
      </c>
      <c r="E11" s="175">
        <v>220.0</v>
      </c>
      <c r="F11" s="176">
        <f t="shared" si="3"/>
        <v>19800</v>
      </c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</row>
    <row r="12" ht="19.5" customHeight="1">
      <c r="A12" s="181" t="s">
        <v>128</v>
      </c>
      <c r="B12" s="173">
        <v>1.0</v>
      </c>
      <c r="C12" s="180" t="s">
        <v>118</v>
      </c>
      <c r="D12" s="173" t="s">
        <v>122</v>
      </c>
      <c r="E12" s="175">
        <v>220.0</v>
      </c>
      <c r="F12" s="176">
        <f t="shared" si="3"/>
        <v>19800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</row>
    <row r="13" ht="19.5" customHeight="1">
      <c r="A13" s="178" t="s">
        <v>129</v>
      </c>
      <c r="B13" s="173">
        <v>1.0</v>
      </c>
      <c r="C13" s="180" t="s">
        <v>118</v>
      </c>
      <c r="D13" s="173" t="s">
        <v>122</v>
      </c>
      <c r="E13" s="175">
        <v>220.0</v>
      </c>
      <c r="F13" s="176">
        <f t="shared" si="3"/>
        <v>19800</v>
      </c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</row>
    <row r="14" ht="19.5" customHeight="1">
      <c r="A14" s="182" t="s">
        <v>130</v>
      </c>
      <c r="B14" s="183">
        <v>1.0</v>
      </c>
      <c r="C14" s="184" t="s">
        <v>118</v>
      </c>
      <c r="D14" s="183" t="s">
        <v>122</v>
      </c>
      <c r="E14" s="185">
        <v>220.0</v>
      </c>
      <c r="F14" s="186">
        <f t="shared" si="3"/>
        <v>19800</v>
      </c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</row>
    <row r="15" ht="19.5" customHeight="1">
      <c r="A15" s="187"/>
      <c r="B15" s="188">
        <f>SUM(B4:B14)</f>
        <v>62</v>
      </c>
      <c r="C15" s="188"/>
      <c r="D15" s="166"/>
      <c r="E15" s="189" t="s">
        <v>116</v>
      </c>
      <c r="F15" s="190">
        <f>SUM(F4:F14)</f>
        <v>1017031.5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</row>
    <row r="16" ht="19.5" customHeight="1">
      <c r="A16" s="191" t="s">
        <v>111</v>
      </c>
      <c r="B16" s="84"/>
      <c r="C16" s="84"/>
      <c r="D16" s="84"/>
      <c r="E16" s="84"/>
      <c r="F16" s="85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</row>
    <row r="17" ht="19.5" customHeight="1">
      <c r="A17" s="192" t="s">
        <v>131</v>
      </c>
      <c r="B17" s="193">
        <v>5.0</v>
      </c>
      <c r="C17" s="194" t="s">
        <v>118</v>
      </c>
      <c r="D17" s="193" t="s">
        <v>132</v>
      </c>
      <c r="E17" s="195">
        <v>220.0</v>
      </c>
      <c r="F17" s="196">
        <f>B17*E17*30*4.5</f>
        <v>148500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</row>
    <row r="18" ht="19.5" customHeight="1">
      <c r="A18" s="181" t="s">
        <v>120</v>
      </c>
      <c r="B18" s="173">
        <v>7.0</v>
      </c>
      <c r="C18" s="174" t="s">
        <v>118</v>
      </c>
      <c r="D18" s="173" t="s">
        <v>119</v>
      </c>
      <c r="E18" s="175">
        <v>3500.0</v>
      </c>
      <c r="F18" s="176">
        <f>B18*E18*4.5</f>
        <v>110250</v>
      </c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</row>
    <row r="19" ht="19.5" customHeight="1">
      <c r="A19" s="197" t="s">
        <v>128</v>
      </c>
      <c r="B19" s="173">
        <v>1.0</v>
      </c>
      <c r="C19" s="174" t="s">
        <v>118</v>
      </c>
      <c r="D19" s="173" t="s">
        <v>132</v>
      </c>
      <c r="E19" s="198">
        <v>220.0</v>
      </c>
      <c r="F19" s="199">
        <f>B19*E19*30*4.5</f>
        <v>29700</v>
      </c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</row>
    <row r="20" ht="19.5" customHeight="1">
      <c r="A20" s="181" t="s">
        <v>133</v>
      </c>
      <c r="B20" s="173">
        <v>7.0</v>
      </c>
      <c r="C20" s="174" t="s">
        <v>118</v>
      </c>
      <c r="D20" s="173" t="s">
        <v>119</v>
      </c>
      <c r="E20" s="175">
        <v>3500.0</v>
      </c>
      <c r="F20" s="176">
        <f>B20*E20*4.5</f>
        <v>110250</v>
      </c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</row>
    <row r="21" ht="19.5" customHeight="1">
      <c r="A21" s="181" t="s">
        <v>134</v>
      </c>
      <c r="B21" s="173">
        <v>1.0</v>
      </c>
      <c r="C21" s="174" t="s">
        <v>118</v>
      </c>
      <c r="D21" s="173" t="s">
        <v>132</v>
      </c>
      <c r="E21" s="175">
        <v>220.0</v>
      </c>
      <c r="F21" s="176">
        <f>B21*E21*30*4.5</f>
        <v>29700</v>
      </c>
      <c r="G21" s="168"/>
      <c r="H21" s="168"/>
      <c r="I21" s="168"/>
      <c r="J21" s="173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</row>
    <row r="22" ht="19.5" customHeight="1">
      <c r="A22" s="181" t="s">
        <v>135</v>
      </c>
      <c r="B22" s="173">
        <v>14.0</v>
      </c>
      <c r="C22" s="174" t="s">
        <v>118</v>
      </c>
      <c r="D22" s="173" t="s">
        <v>119</v>
      </c>
      <c r="E22" s="175">
        <v>3500.0</v>
      </c>
      <c r="F22" s="176">
        <f>B22*E22*4.5</f>
        <v>220500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</row>
    <row r="23" ht="19.5" customHeight="1">
      <c r="A23" s="181" t="s">
        <v>136</v>
      </c>
      <c r="B23" s="173">
        <v>7.0</v>
      </c>
      <c r="C23" s="174" t="s">
        <v>118</v>
      </c>
      <c r="D23" s="173" t="s">
        <v>132</v>
      </c>
      <c r="E23" s="175">
        <v>220.0</v>
      </c>
      <c r="F23" s="176">
        <f t="shared" ref="F23:F24" si="4">B23*E23*30*4.5</f>
        <v>207900</v>
      </c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</row>
    <row r="24" ht="19.5" customHeight="1">
      <c r="A24" s="182" t="s">
        <v>137</v>
      </c>
      <c r="B24" s="183">
        <v>7.0</v>
      </c>
      <c r="C24" s="184" t="s">
        <v>118</v>
      </c>
      <c r="D24" s="183" t="s">
        <v>132</v>
      </c>
      <c r="E24" s="185">
        <v>220.0</v>
      </c>
      <c r="F24" s="186">
        <f t="shared" si="4"/>
        <v>207900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</row>
    <row r="25" ht="19.5" customHeight="1">
      <c r="A25" s="187"/>
      <c r="B25" s="200">
        <f>SUM(B17:B24)</f>
        <v>49</v>
      </c>
      <c r="C25" s="201"/>
      <c r="D25" s="200"/>
      <c r="E25" s="202" t="s">
        <v>116</v>
      </c>
      <c r="F25" s="190">
        <f>SUM(F16:F24)</f>
        <v>1064700</v>
      </c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</row>
    <row r="26" ht="19.5" customHeight="1">
      <c r="A26" s="203" t="s">
        <v>38</v>
      </c>
      <c r="B26" s="84"/>
      <c r="C26" s="84"/>
      <c r="D26" s="84"/>
      <c r="E26" s="85"/>
      <c r="F26" s="204">
        <f>F25+F15</f>
        <v>2081731.5</v>
      </c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</row>
    <row r="27" ht="14.25" customHeight="1">
      <c r="D27" s="205"/>
      <c r="E27" s="206"/>
      <c r="F27" s="206"/>
    </row>
    <row r="28" ht="14.25" customHeight="1">
      <c r="D28" s="205"/>
      <c r="E28" s="206"/>
      <c r="F28" s="206"/>
    </row>
    <row r="29" ht="14.25" customHeight="1">
      <c r="D29" s="205"/>
      <c r="E29" s="206"/>
      <c r="F29" s="206"/>
    </row>
    <row r="30" ht="14.25" customHeight="1">
      <c r="D30" s="205"/>
      <c r="E30" s="206"/>
      <c r="F30" s="206"/>
    </row>
    <row r="31" ht="14.25" customHeight="1">
      <c r="D31" s="205"/>
      <c r="E31" s="206"/>
      <c r="F31" s="206"/>
    </row>
    <row r="32" ht="14.25" customHeight="1">
      <c r="D32" s="205"/>
      <c r="E32" s="206"/>
      <c r="F32" s="206"/>
    </row>
    <row r="33" ht="14.25" customHeight="1">
      <c r="D33" s="205"/>
      <c r="E33" s="206"/>
      <c r="F33" s="206"/>
    </row>
    <row r="34" ht="14.25" customHeight="1">
      <c r="D34" s="205"/>
      <c r="E34" s="206"/>
      <c r="F34" s="206"/>
    </row>
    <row r="35" ht="14.25" customHeight="1">
      <c r="D35" s="205"/>
      <c r="E35" s="206"/>
      <c r="F35" s="206"/>
    </row>
    <row r="36" ht="14.25" customHeight="1">
      <c r="D36" s="205"/>
      <c r="E36" s="206"/>
      <c r="F36" s="206"/>
    </row>
    <row r="37" ht="14.25" customHeight="1">
      <c r="D37" s="205"/>
      <c r="E37" s="206"/>
      <c r="F37" s="206"/>
    </row>
    <row r="38" ht="14.25" customHeight="1">
      <c r="D38" s="205"/>
      <c r="E38" s="206"/>
      <c r="F38" s="206"/>
    </row>
    <row r="39" ht="14.25" customHeight="1">
      <c r="D39" s="205"/>
      <c r="E39" s="206"/>
      <c r="F39" s="206"/>
    </row>
    <row r="40" ht="14.25" customHeight="1">
      <c r="D40" s="205"/>
      <c r="E40" s="206"/>
      <c r="F40" s="206"/>
    </row>
    <row r="41" ht="14.25" customHeight="1">
      <c r="D41" s="205"/>
      <c r="E41" s="206"/>
      <c r="F41" s="206"/>
    </row>
    <row r="42" ht="14.25" customHeight="1">
      <c r="D42" s="205"/>
      <c r="E42" s="206"/>
      <c r="F42" s="206"/>
    </row>
    <row r="43" ht="14.25" customHeight="1">
      <c r="D43" s="205"/>
      <c r="E43" s="206"/>
      <c r="F43" s="206"/>
    </row>
    <row r="44" ht="14.25" customHeight="1">
      <c r="D44" s="205"/>
      <c r="E44" s="206"/>
      <c r="F44" s="206"/>
    </row>
    <row r="45" ht="14.25" customHeight="1">
      <c r="D45" s="205"/>
      <c r="E45" s="206"/>
      <c r="F45" s="206"/>
    </row>
    <row r="46" ht="14.25" customHeight="1">
      <c r="D46" s="205"/>
      <c r="E46" s="206"/>
      <c r="F46" s="206"/>
    </row>
    <row r="47" ht="14.25" customHeight="1">
      <c r="D47" s="205"/>
      <c r="E47" s="206"/>
      <c r="F47" s="206"/>
    </row>
    <row r="48" ht="14.25" customHeight="1">
      <c r="D48" s="205"/>
      <c r="E48" s="206"/>
      <c r="F48" s="206"/>
    </row>
    <row r="49" ht="14.25" customHeight="1">
      <c r="D49" s="205"/>
      <c r="E49" s="206"/>
      <c r="F49" s="206"/>
    </row>
    <row r="50" ht="14.25" customHeight="1">
      <c r="D50" s="205"/>
      <c r="E50" s="206"/>
      <c r="F50" s="206"/>
    </row>
    <row r="51" ht="14.25" customHeight="1">
      <c r="D51" s="205"/>
      <c r="E51" s="206"/>
      <c r="F51" s="206"/>
    </row>
    <row r="52" ht="14.25" customHeight="1">
      <c r="D52" s="205"/>
      <c r="E52" s="206"/>
      <c r="F52" s="206"/>
    </row>
    <row r="53" ht="14.25" customHeight="1">
      <c r="D53" s="205"/>
      <c r="E53" s="206"/>
      <c r="F53" s="206"/>
    </row>
    <row r="54" ht="14.25" customHeight="1">
      <c r="D54" s="205"/>
      <c r="E54" s="206"/>
      <c r="F54" s="206"/>
    </row>
    <row r="55" ht="14.25" customHeight="1">
      <c r="D55" s="205"/>
      <c r="E55" s="206"/>
      <c r="F55" s="206"/>
    </row>
    <row r="56" ht="14.25" customHeight="1">
      <c r="D56" s="205"/>
      <c r="E56" s="206"/>
      <c r="F56" s="206"/>
    </row>
    <row r="57" ht="14.25" customHeight="1">
      <c r="D57" s="205"/>
      <c r="E57" s="206"/>
      <c r="F57" s="206"/>
    </row>
    <row r="58" ht="14.25" customHeight="1">
      <c r="D58" s="205"/>
      <c r="E58" s="206"/>
      <c r="F58" s="206"/>
    </row>
    <row r="59" ht="14.25" customHeight="1">
      <c r="D59" s="205"/>
      <c r="E59" s="206"/>
      <c r="F59" s="206"/>
    </row>
    <row r="60" ht="14.25" customHeight="1">
      <c r="D60" s="205"/>
      <c r="E60" s="206"/>
      <c r="F60" s="206"/>
    </row>
    <row r="61" ht="14.25" customHeight="1">
      <c r="D61" s="205"/>
      <c r="E61" s="206"/>
      <c r="F61" s="206"/>
    </row>
    <row r="62" ht="14.25" customHeight="1">
      <c r="D62" s="205"/>
      <c r="E62" s="206"/>
      <c r="F62" s="206"/>
    </row>
    <row r="63" ht="14.25" customHeight="1">
      <c r="D63" s="205"/>
      <c r="E63" s="206"/>
      <c r="F63" s="206"/>
    </row>
    <row r="64" ht="14.25" customHeight="1">
      <c r="D64" s="205"/>
      <c r="E64" s="206"/>
      <c r="F64" s="206"/>
    </row>
    <row r="65" ht="14.25" customHeight="1">
      <c r="D65" s="205"/>
      <c r="E65" s="206"/>
      <c r="F65" s="206"/>
    </row>
    <row r="66" ht="14.25" customHeight="1">
      <c r="D66" s="205"/>
      <c r="E66" s="206"/>
      <c r="F66" s="206"/>
    </row>
    <row r="67" ht="14.25" customHeight="1">
      <c r="D67" s="205"/>
      <c r="E67" s="206"/>
      <c r="F67" s="206"/>
    </row>
    <row r="68" ht="14.25" customHeight="1">
      <c r="D68" s="205"/>
      <c r="E68" s="206"/>
      <c r="F68" s="206"/>
    </row>
    <row r="69" ht="14.25" customHeight="1">
      <c r="D69" s="205"/>
      <c r="E69" s="206"/>
      <c r="F69" s="206"/>
    </row>
    <row r="70" ht="14.25" customHeight="1">
      <c r="D70" s="205"/>
      <c r="E70" s="206"/>
      <c r="F70" s="206"/>
    </row>
    <row r="71" ht="14.25" customHeight="1">
      <c r="D71" s="205"/>
      <c r="E71" s="206"/>
      <c r="F71" s="206"/>
    </row>
    <row r="72" ht="14.25" customHeight="1">
      <c r="D72" s="205"/>
      <c r="E72" s="206"/>
      <c r="F72" s="206"/>
    </row>
    <row r="73" ht="14.25" customHeight="1">
      <c r="D73" s="205"/>
      <c r="E73" s="206"/>
      <c r="F73" s="206"/>
    </row>
    <row r="74" ht="14.25" customHeight="1">
      <c r="D74" s="205"/>
      <c r="E74" s="206"/>
      <c r="F74" s="206"/>
    </row>
    <row r="75" ht="14.25" customHeight="1">
      <c r="D75" s="205"/>
      <c r="E75" s="206"/>
      <c r="F75" s="206"/>
    </row>
    <row r="76" ht="14.25" customHeight="1">
      <c r="D76" s="205"/>
      <c r="E76" s="206"/>
      <c r="F76" s="206"/>
    </row>
    <row r="77" ht="14.25" customHeight="1">
      <c r="D77" s="205"/>
      <c r="E77" s="206"/>
      <c r="F77" s="206"/>
    </row>
    <row r="78" ht="14.25" customHeight="1">
      <c r="D78" s="205"/>
      <c r="E78" s="206"/>
      <c r="F78" s="206"/>
    </row>
    <row r="79" ht="14.25" customHeight="1">
      <c r="D79" s="205"/>
      <c r="E79" s="206"/>
      <c r="F79" s="206"/>
    </row>
    <row r="80" ht="14.25" customHeight="1">
      <c r="D80" s="205"/>
      <c r="E80" s="206"/>
      <c r="F80" s="206"/>
    </row>
    <row r="81" ht="14.25" customHeight="1">
      <c r="D81" s="205"/>
      <c r="E81" s="206"/>
      <c r="F81" s="206"/>
    </row>
    <row r="82" ht="14.25" customHeight="1">
      <c r="D82" s="205"/>
      <c r="E82" s="206"/>
      <c r="F82" s="206"/>
    </row>
    <row r="83" ht="14.25" customHeight="1">
      <c r="D83" s="205"/>
      <c r="E83" s="206"/>
      <c r="F83" s="206"/>
    </row>
    <row r="84" ht="14.25" customHeight="1">
      <c r="D84" s="205"/>
      <c r="E84" s="206"/>
      <c r="F84" s="206"/>
    </row>
    <row r="85" ht="14.25" customHeight="1">
      <c r="D85" s="205"/>
      <c r="E85" s="206"/>
      <c r="F85" s="206"/>
    </row>
    <row r="86" ht="14.25" customHeight="1">
      <c r="D86" s="205"/>
      <c r="E86" s="206"/>
      <c r="F86" s="206"/>
    </row>
    <row r="87" ht="14.25" customHeight="1">
      <c r="D87" s="205"/>
      <c r="E87" s="206"/>
      <c r="F87" s="206"/>
    </row>
    <row r="88" ht="14.25" customHeight="1">
      <c r="D88" s="205"/>
      <c r="E88" s="206"/>
      <c r="F88" s="206"/>
    </row>
    <row r="89" ht="14.25" customHeight="1">
      <c r="D89" s="205"/>
      <c r="E89" s="206"/>
      <c r="F89" s="206"/>
    </row>
    <row r="90" ht="14.25" customHeight="1">
      <c r="D90" s="205"/>
      <c r="E90" s="206"/>
      <c r="F90" s="206"/>
    </row>
    <row r="91" ht="14.25" customHeight="1">
      <c r="D91" s="205"/>
      <c r="E91" s="206"/>
      <c r="F91" s="206"/>
    </row>
    <row r="92" ht="14.25" customHeight="1">
      <c r="D92" s="205"/>
      <c r="E92" s="206"/>
      <c r="F92" s="206"/>
    </row>
    <row r="93" ht="14.25" customHeight="1">
      <c r="D93" s="205"/>
      <c r="E93" s="206"/>
      <c r="F93" s="206"/>
    </row>
    <row r="94" ht="14.25" customHeight="1">
      <c r="D94" s="205"/>
      <c r="E94" s="206"/>
      <c r="F94" s="206"/>
    </row>
    <row r="95" ht="14.25" customHeight="1">
      <c r="D95" s="205"/>
      <c r="E95" s="206"/>
      <c r="F95" s="206"/>
    </row>
    <row r="96" ht="14.25" customHeight="1">
      <c r="D96" s="205"/>
      <c r="E96" s="206"/>
      <c r="F96" s="206"/>
    </row>
    <row r="97" ht="14.25" customHeight="1">
      <c r="D97" s="205"/>
      <c r="E97" s="206"/>
      <c r="F97" s="206"/>
    </row>
    <row r="98" ht="14.25" customHeight="1">
      <c r="D98" s="205"/>
      <c r="E98" s="206"/>
      <c r="F98" s="206"/>
    </row>
    <row r="99" ht="14.25" customHeight="1">
      <c r="D99" s="205"/>
      <c r="E99" s="206"/>
      <c r="F99" s="206"/>
    </row>
    <row r="100" ht="14.25" customHeight="1">
      <c r="D100" s="205"/>
      <c r="E100" s="206"/>
      <c r="F100" s="206"/>
    </row>
    <row r="101" ht="14.25" customHeight="1">
      <c r="D101" s="205"/>
      <c r="E101" s="206"/>
      <c r="F101" s="206"/>
    </row>
    <row r="102" ht="14.25" customHeight="1">
      <c r="D102" s="205"/>
      <c r="E102" s="206"/>
      <c r="F102" s="206"/>
    </row>
    <row r="103" ht="14.25" customHeight="1">
      <c r="D103" s="205"/>
      <c r="E103" s="206"/>
      <c r="F103" s="206"/>
    </row>
    <row r="104" ht="14.25" customHeight="1">
      <c r="D104" s="205"/>
      <c r="E104" s="206"/>
      <c r="F104" s="206"/>
    </row>
    <row r="105" ht="14.25" customHeight="1">
      <c r="D105" s="205"/>
      <c r="E105" s="206"/>
      <c r="F105" s="206"/>
    </row>
    <row r="106" ht="14.25" customHeight="1">
      <c r="D106" s="205"/>
      <c r="E106" s="206"/>
      <c r="F106" s="206"/>
    </row>
    <row r="107" ht="14.25" customHeight="1">
      <c r="D107" s="205"/>
      <c r="E107" s="206"/>
      <c r="F107" s="206"/>
    </row>
    <row r="108" ht="14.25" customHeight="1">
      <c r="D108" s="205"/>
      <c r="E108" s="206"/>
      <c r="F108" s="206"/>
    </row>
    <row r="109" ht="14.25" customHeight="1">
      <c r="D109" s="205"/>
      <c r="E109" s="206"/>
      <c r="F109" s="206"/>
    </row>
    <row r="110" ht="14.25" customHeight="1">
      <c r="D110" s="205"/>
      <c r="E110" s="206"/>
      <c r="F110" s="206"/>
    </row>
    <row r="111" ht="14.25" customHeight="1">
      <c r="D111" s="205"/>
      <c r="E111" s="206"/>
      <c r="F111" s="206"/>
    </row>
    <row r="112" ht="14.25" customHeight="1">
      <c r="D112" s="205"/>
      <c r="E112" s="206"/>
      <c r="F112" s="206"/>
    </row>
    <row r="113" ht="14.25" customHeight="1">
      <c r="D113" s="205"/>
      <c r="E113" s="206"/>
      <c r="F113" s="206"/>
    </row>
    <row r="114" ht="14.25" customHeight="1">
      <c r="D114" s="205"/>
      <c r="E114" s="206"/>
      <c r="F114" s="206"/>
    </row>
    <row r="115" ht="14.25" customHeight="1">
      <c r="D115" s="205"/>
      <c r="E115" s="206"/>
      <c r="F115" s="206"/>
    </row>
    <row r="116" ht="14.25" customHeight="1">
      <c r="D116" s="205"/>
      <c r="E116" s="206"/>
      <c r="F116" s="206"/>
    </row>
    <row r="117" ht="14.25" customHeight="1">
      <c r="D117" s="205"/>
      <c r="E117" s="206"/>
      <c r="F117" s="206"/>
    </row>
    <row r="118" ht="14.25" customHeight="1">
      <c r="D118" s="205"/>
      <c r="E118" s="206"/>
      <c r="F118" s="206"/>
    </row>
    <row r="119" ht="14.25" customHeight="1">
      <c r="D119" s="205"/>
      <c r="E119" s="206"/>
      <c r="F119" s="206"/>
    </row>
    <row r="120" ht="14.25" customHeight="1">
      <c r="D120" s="205"/>
      <c r="E120" s="206"/>
      <c r="F120" s="206"/>
    </row>
    <row r="121" ht="14.25" customHeight="1">
      <c r="D121" s="205"/>
      <c r="E121" s="206"/>
      <c r="F121" s="206"/>
    </row>
    <row r="122" ht="14.25" customHeight="1">
      <c r="D122" s="205"/>
      <c r="E122" s="206"/>
      <c r="F122" s="206"/>
    </row>
    <row r="123" ht="14.25" customHeight="1">
      <c r="D123" s="205"/>
      <c r="E123" s="206"/>
      <c r="F123" s="206"/>
    </row>
    <row r="124" ht="14.25" customHeight="1">
      <c r="D124" s="205"/>
      <c r="E124" s="206"/>
      <c r="F124" s="206"/>
    </row>
    <row r="125" ht="14.25" customHeight="1">
      <c r="D125" s="205"/>
      <c r="E125" s="206"/>
      <c r="F125" s="206"/>
    </row>
    <row r="126" ht="14.25" customHeight="1">
      <c r="D126" s="205"/>
      <c r="E126" s="206"/>
      <c r="F126" s="206"/>
    </row>
    <row r="127" ht="14.25" customHeight="1">
      <c r="D127" s="205"/>
      <c r="E127" s="206"/>
      <c r="F127" s="206"/>
    </row>
    <row r="128" ht="14.25" customHeight="1">
      <c r="D128" s="205"/>
      <c r="E128" s="206"/>
      <c r="F128" s="206"/>
    </row>
    <row r="129" ht="14.25" customHeight="1">
      <c r="D129" s="205"/>
      <c r="E129" s="206"/>
      <c r="F129" s="206"/>
    </row>
    <row r="130" ht="14.25" customHeight="1">
      <c r="D130" s="205"/>
      <c r="E130" s="206"/>
      <c r="F130" s="206"/>
    </row>
    <row r="131" ht="14.25" customHeight="1">
      <c r="D131" s="205"/>
      <c r="E131" s="206"/>
      <c r="F131" s="206"/>
    </row>
    <row r="132" ht="14.25" customHeight="1">
      <c r="D132" s="205"/>
      <c r="E132" s="206"/>
      <c r="F132" s="206"/>
    </row>
    <row r="133" ht="14.25" customHeight="1">
      <c r="D133" s="205"/>
      <c r="E133" s="206"/>
      <c r="F133" s="206"/>
    </row>
    <row r="134" ht="14.25" customHeight="1">
      <c r="D134" s="205"/>
      <c r="E134" s="206"/>
      <c r="F134" s="206"/>
    </row>
    <row r="135" ht="14.25" customHeight="1">
      <c r="D135" s="205"/>
      <c r="E135" s="206"/>
      <c r="F135" s="206"/>
    </row>
    <row r="136" ht="14.25" customHeight="1">
      <c r="D136" s="205"/>
      <c r="E136" s="206"/>
      <c r="F136" s="206"/>
    </row>
    <row r="137" ht="14.25" customHeight="1">
      <c r="D137" s="205"/>
      <c r="E137" s="206"/>
      <c r="F137" s="206"/>
    </row>
    <row r="138" ht="14.25" customHeight="1">
      <c r="D138" s="205"/>
      <c r="E138" s="206"/>
      <c r="F138" s="206"/>
    </row>
    <row r="139" ht="14.25" customHeight="1">
      <c r="D139" s="205"/>
      <c r="E139" s="206"/>
      <c r="F139" s="206"/>
    </row>
    <row r="140" ht="14.25" customHeight="1">
      <c r="D140" s="205"/>
      <c r="E140" s="206"/>
      <c r="F140" s="206"/>
    </row>
    <row r="141" ht="14.25" customHeight="1">
      <c r="D141" s="205"/>
      <c r="E141" s="206"/>
      <c r="F141" s="206"/>
    </row>
    <row r="142" ht="14.25" customHeight="1">
      <c r="D142" s="205"/>
      <c r="E142" s="206"/>
      <c r="F142" s="206"/>
    </row>
    <row r="143" ht="14.25" customHeight="1">
      <c r="D143" s="205"/>
      <c r="E143" s="206"/>
      <c r="F143" s="206"/>
    </row>
    <row r="144" ht="14.25" customHeight="1">
      <c r="D144" s="205"/>
      <c r="E144" s="206"/>
      <c r="F144" s="206"/>
    </row>
    <row r="145" ht="14.25" customHeight="1">
      <c r="D145" s="205"/>
      <c r="E145" s="206"/>
      <c r="F145" s="206"/>
    </row>
    <row r="146" ht="14.25" customHeight="1">
      <c r="D146" s="205"/>
      <c r="E146" s="206"/>
      <c r="F146" s="206"/>
    </row>
    <row r="147" ht="14.25" customHeight="1">
      <c r="D147" s="205"/>
      <c r="E147" s="206"/>
      <c r="F147" s="206"/>
    </row>
    <row r="148" ht="14.25" customHeight="1">
      <c r="D148" s="205"/>
      <c r="E148" s="206"/>
      <c r="F148" s="206"/>
    </row>
    <row r="149" ht="14.25" customHeight="1">
      <c r="D149" s="205"/>
      <c r="E149" s="206"/>
      <c r="F149" s="206"/>
    </row>
    <row r="150" ht="14.25" customHeight="1">
      <c r="D150" s="205"/>
      <c r="E150" s="206"/>
      <c r="F150" s="206"/>
    </row>
    <row r="151" ht="14.25" customHeight="1">
      <c r="D151" s="205"/>
      <c r="E151" s="206"/>
      <c r="F151" s="206"/>
    </row>
    <row r="152" ht="14.25" customHeight="1">
      <c r="D152" s="205"/>
      <c r="E152" s="206"/>
      <c r="F152" s="206"/>
    </row>
    <row r="153" ht="14.25" customHeight="1">
      <c r="D153" s="205"/>
      <c r="E153" s="206"/>
      <c r="F153" s="206"/>
    </row>
    <row r="154" ht="14.25" customHeight="1">
      <c r="D154" s="205"/>
      <c r="E154" s="206"/>
      <c r="F154" s="206"/>
    </row>
    <row r="155" ht="14.25" customHeight="1">
      <c r="D155" s="205"/>
      <c r="E155" s="206"/>
      <c r="F155" s="206"/>
    </row>
    <row r="156" ht="14.25" customHeight="1">
      <c r="D156" s="205"/>
      <c r="E156" s="206"/>
      <c r="F156" s="206"/>
    </row>
    <row r="157" ht="14.25" customHeight="1">
      <c r="D157" s="205"/>
      <c r="E157" s="206"/>
      <c r="F157" s="206"/>
    </row>
    <row r="158" ht="14.25" customHeight="1">
      <c r="D158" s="205"/>
      <c r="E158" s="206"/>
      <c r="F158" s="206"/>
    </row>
    <row r="159" ht="14.25" customHeight="1">
      <c r="D159" s="205"/>
      <c r="E159" s="206"/>
      <c r="F159" s="206"/>
    </row>
    <row r="160" ht="14.25" customHeight="1">
      <c r="D160" s="205"/>
      <c r="E160" s="206"/>
      <c r="F160" s="206"/>
    </row>
    <row r="161" ht="14.25" customHeight="1">
      <c r="D161" s="205"/>
      <c r="E161" s="206"/>
      <c r="F161" s="206"/>
    </row>
    <row r="162" ht="14.25" customHeight="1">
      <c r="D162" s="205"/>
      <c r="E162" s="206"/>
      <c r="F162" s="206"/>
    </row>
    <row r="163" ht="14.25" customHeight="1">
      <c r="D163" s="205"/>
      <c r="E163" s="206"/>
      <c r="F163" s="206"/>
    </row>
    <row r="164" ht="14.25" customHeight="1">
      <c r="D164" s="205"/>
      <c r="E164" s="206"/>
      <c r="F164" s="206"/>
    </row>
    <row r="165" ht="14.25" customHeight="1">
      <c r="D165" s="205"/>
      <c r="E165" s="206"/>
      <c r="F165" s="206"/>
    </row>
    <row r="166" ht="14.25" customHeight="1">
      <c r="D166" s="205"/>
      <c r="E166" s="206"/>
      <c r="F166" s="206"/>
    </row>
    <row r="167" ht="14.25" customHeight="1">
      <c r="D167" s="205"/>
      <c r="E167" s="206"/>
      <c r="F167" s="206"/>
    </row>
    <row r="168" ht="14.25" customHeight="1">
      <c r="D168" s="205"/>
      <c r="E168" s="206"/>
      <c r="F168" s="206"/>
    </row>
    <row r="169" ht="14.25" customHeight="1">
      <c r="D169" s="205"/>
      <c r="E169" s="206"/>
      <c r="F169" s="206"/>
    </row>
    <row r="170" ht="14.25" customHeight="1">
      <c r="D170" s="205"/>
      <c r="E170" s="206"/>
      <c r="F170" s="206"/>
    </row>
    <row r="171" ht="14.25" customHeight="1">
      <c r="D171" s="205"/>
      <c r="E171" s="206"/>
      <c r="F171" s="206"/>
    </row>
    <row r="172" ht="14.25" customHeight="1">
      <c r="D172" s="205"/>
      <c r="E172" s="206"/>
      <c r="F172" s="206"/>
    </row>
    <row r="173" ht="14.25" customHeight="1">
      <c r="D173" s="205"/>
      <c r="E173" s="206"/>
      <c r="F173" s="206"/>
    </row>
    <row r="174" ht="14.25" customHeight="1">
      <c r="D174" s="205"/>
      <c r="E174" s="206"/>
      <c r="F174" s="206"/>
    </row>
    <row r="175" ht="14.25" customHeight="1">
      <c r="D175" s="205"/>
      <c r="E175" s="206"/>
      <c r="F175" s="206"/>
    </row>
    <row r="176" ht="14.25" customHeight="1">
      <c r="D176" s="205"/>
      <c r="E176" s="206"/>
      <c r="F176" s="206"/>
    </row>
    <row r="177" ht="14.25" customHeight="1">
      <c r="D177" s="205"/>
      <c r="E177" s="206"/>
      <c r="F177" s="206"/>
    </row>
    <row r="178" ht="14.25" customHeight="1">
      <c r="D178" s="205"/>
      <c r="E178" s="206"/>
      <c r="F178" s="206"/>
    </row>
    <row r="179" ht="14.25" customHeight="1">
      <c r="D179" s="205"/>
      <c r="E179" s="206"/>
      <c r="F179" s="206"/>
    </row>
    <row r="180" ht="14.25" customHeight="1">
      <c r="D180" s="205"/>
      <c r="E180" s="206"/>
      <c r="F180" s="206"/>
    </row>
    <row r="181" ht="14.25" customHeight="1">
      <c r="D181" s="205"/>
      <c r="E181" s="206"/>
      <c r="F181" s="206"/>
    </row>
    <row r="182" ht="14.25" customHeight="1">
      <c r="D182" s="205"/>
      <c r="E182" s="206"/>
      <c r="F182" s="206"/>
    </row>
    <row r="183" ht="14.25" customHeight="1">
      <c r="D183" s="205"/>
      <c r="E183" s="206"/>
      <c r="F183" s="206"/>
    </row>
    <row r="184" ht="14.25" customHeight="1">
      <c r="D184" s="205"/>
      <c r="E184" s="206"/>
      <c r="F184" s="206"/>
    </row>
    <row r="185" ht="14.25" customHeight="1">
      <c r="D185" s="205"/>
      <c r="E185" s="206"/>
      <c r="F185" s="206"/>
    </row>
    <row r="186" ht="14.25" customHeight="1">
      <c r="D186" s="205"/>
      <c r="E186" s="206"/>
      <c r="F186" s="206"/>
    </row>
    <row r="187" ht="14.25" customHeight="1">
      <c r="D187" s="205"/>
      <c r="E187" s="206"/>
      <c r="F187" s="206"/>
    </row>
    <row r="188" ht="14.25" customHeight="1">
      <c r="D188" s="205"/>
      <c r="E188" s="206"/>
      <c r="F188" s="206"/>
    </row>
    <row r="189" ht="14.25" customHeight="1">
      <c r="D189" s="205"/>
      <c r="E189" s="206"/>
      <c r="F189" s="206"/>
    </row>
    <row r="190" ht="14.25" customHeight="1">
      <c r="D190" s="205"/>
      <c r="E190" s="206"/>
      <c r="F190" s="206"/>
    </row>
    <row r="191" ht="14.25" customHeight="1">
      <c r="D191" s="205"/>
      <c r="E191" s="206"/>
      <c r="F191" s="206"/>
    </row>
    <row r="192" ht="14.25" customHeight="1">
      <c r="D192" s="205"/>
      <c r="E192" s="206"/>
      <c r="F192" s="206"/>
    </row>
    <row r="193" ht="14.25" customHeight="1">
      <c r="D193" s="205"/>
      <c r="E193" s="206"/>
      <c r="F193" s="206"/>
    </row>
    <row r="194" ht="14.25" customHeight="1">
      <c r="D194" s="205"/>
      <c r="E194" s="206"/>
      <c r="F194" s="206"/>
    </row>
    <row r="195" ht="14.25" customHeight="1">
      <c r="D195" s="205"/>
      <c r="E195" s="206"/>
      <c r="F195" s="206"/>
    </row>
    <row r="196" ht="14.25" customHeight="1">
      <c r="D196" s="205"/>
      <c r="E196" s="206"/>
      <c r="F196" s="206"/>
    </row>
    <row r="197" ht="14.25" customHeight="1">
      <c r="D197" s="205"/>
      <c r="E197" s="206"/>
      <c r="F197" s="206"/>
    </row>
    <row r="198" ht="14.25" customHeight="1">
      <c r="D198" s="205"/>
      <c r="E198" s="206"/>
      <c r="F198" s="206"/>
    </row>
    <row r="199" ht="14.25" customHeight="1">
      <c r="D199" s="205"/>
      <c r="E199" s="206"/>
      <c r="F199" s="206"/>
    </row>
    <row r="200" ht="14.25" customHeight="1">
      <c r="D200" s="205"/>
      <c r="E200" s="206"/>
      <c r="F200" s="206"/>
    </row>
    <row r="201" ht="14.25" customHeight="1">
      <c r="D201" s="205"/>
      <c r="E201" s="206"/>
      <c r="F201" s="206"/>
    </row>
    <row r="202" ht="14.25" customHeight="1">
      <c r="D202" s="205"/>
      <c r="E202" s="206"/>
      <c r="F202" s="206"/>
    </row>
    <row r="203" ht="14.25" customHeight="1">
      <c r="D203" s="205"/>
      <c r="E203" s="206"/>
      <c r="F203" s="206"/>
    </row>
    <row r="204" ht="14.25" customHeight="1">
      <c r="D204" s="205"/>
      <c r="E204" s="206"/>
      <c r="F204" s="206"/>
    </row>
    <row r="205" ht="14.25" customHeight="1">
      <c r="D205" s="205"/>
      <c r="E205" s="206"/>
      <c r="F205" s="206"/>
    </row>
    <row r="206" ht="14.25" customHeight="1">
      <c r="D206" s="205"/>
      <c r="E206" s="206"/>
      <c r="F206" s="206"/>
    </row>
    <row r="207" ht="14.25" customHeight="1">
      <c r="D207" s="205"/>
      <c r="E207" s="206"/>
      <c r="F207" s="206"/>
    </row>
    <row r="208" ht="14.25" customHeight="1">
      <c r="D208" s="205"/>
      <c r="E208" s="206"/>
      <c r="F208" s="206"/>
    </row>
    <row r="209" ht="14.25" customHeight="1">
      <c r="D209" s="205"/>
      <c r="E209" s="206"/>
      <c r="F209" s="206"/>
    </row>
    <row r="210" ht="14.25" customHeight="1">
      <c r="D210" s="205"/>
      <c r="E210" s="206"/>
      <c r="F210" s="206"/>
    </row>
    <row r="211" ht="14.25" customHeight="1">
      <c r="D211" s="205"/>
      <c r="E211" s="206"/>
      <c r="F211" s="206"/>
    </row>
    <row r="212" ht="14.25" customHeight="1">
      <c r="D212" s="205"/>
      <c r="E212" s="206"/>
      <c r="F212" s="206"/>
    </row>
    <row r="213" ht="14.25" customHeight="1">
      <c r="D213" s="205"/>
      <c r="E213" s="206"/>
      <c r="F213" s="206"/>
    </row>
    <row r="214" ht="14.25" customHeight="1">
      <c r="D214" s="205"/>
      <c r="E214" s="206"/>
      <c r="F214" s="206"/>
    </row>
    <row r="215" ht="14.25" customHeight="1">
      <c r="D215" s="205"/>
      <c r="E215" s="206"/>
      <c r="F215" s="206"/>
    </row>
    <row r="216" ht="14.25" customHeight="1">
      <c r="D216" s="205"/>
      <c r="E216" s="206"/>
      <c r="F216" s="206"/>
    </row>
    <row r="217" ht="14.25" customHeight="1">
      <c r="D217" s="205"/>
      <c r="E217" s="206"/>
      <c r="F217" s="206"/>
    </row>
    <row r="218" ht="14.25" customHeight="1">
      <c r="D218" s="205"/>
      <c r="E218" s="206"/>
      <c r="F218" s="206"/>
    </row>
    <row r="219" ht="14.25" customHeight="1">
      <c r="D219" s="205"/>
      <c r="E219" s="206"/>
      <c r="F219" s="206"/>
    </row>
    <row r="220" ht="14.25" customHeight="1">
      <c r="D220" s="205"/>
      <c r="E220" s="206"/>
      <c r="F220" s="206"/>
    </row>
    <row r="221" ht="14.25" customHeight="1">
      <c r="D221" s="205"/>
      <c r="E221" s="206"/>
      <c r="F221" s="206"/>
    </row>
    <row r="222" ht="14.25" customHeight="1">
      <c r="D222" s="205"/>
      <c r="E222" s="206"/>
      <c r="F222" s="206"/>
    </row>
    <row r="223" ht="14.25" customHeight="1">
      <c r="D223" s="205"/>
      <c r="E223" s="206"/>
      <c r="F223" s="206"/>
    </row>
    <row r="224" ht="14.25" customHeight="1">
      <c r="D224" s="205"/>
      <c r="E224" s="206"/>
      <c r="F224" s="206"/>
    </row>
    <row r="225" ht="14.25" customHeight="1">
      <c r="D225" s="205"/>
      <c r="E225" s="206"/>
      <c r="F225" s="206"/>
    </row>
    <row r="226" ht="14.25" customHeight="1">
      <c r="D226" s="205"/>
      <c r="E226" s="206"/>
      <c r="F226" s="206"/>
    </row>
    <row r="227" ht="14.25" customHeight="1">
      <c r="D227" s="205"/>
      <c r="E227" s="206"/>
      <c r="F227" s="206"/>
    </row>
    <row r="228" ht="14.25" customHeight="1">
      <c r="D228" s="205"/>
      <c r="E228" s="206"/>
      <c r="F228" s="206"/>
    </row>
    <row r="229" ht="14.25" customHeight="1">
      <c r="D229" s="205"/>
      <c r="E229" s="206"/>
      <c r="F229" s="206"/>
    </row>
    <row r="230" ht="14.25" customHeight="1">
      <c r="D230" s="205"/>
      <c r="E230" s="206"/>
      <c r="F230" s="206"/>
    </row>
    <row r="231" ht="14.25" customHeight="1">
      <c r="D231" s="205"/>
      <c r="E231" s="206"/>
      <c r="F231" s="206"/>
    </row>
    <row r="232" ht="14.25" customHeight="1">
      <c r="D232" s="205"/>
      <c r="E232" s="206"/>
      <c r="F232" s="206"/>
    </row>
    <row r="233" ht="14.25" customHeight="1">
      <c r="D233" s="205"/>
      <c r="E233" s="206"/>
      <c r="F233" s="206"/>
    </row>
    <row r="234" ht="14.25" customHeight="1">
      <c r="D234" s="205"/>
      <c r="E234" s="206"/>
      <c r="F234" s="206"/>
    </row>
    <row r="235" ht="14.25" customHeight="1">
      <c r="D235" s="205"/>
      <c r="E235" s="206"/>
      <c r="F235" s="206"/>
    </row>
    <row r="236" ht="14.25" customHeight="1">
      <c r="D236" s="205"/>
      <c r="E236" s="206"/>
      <c r="F236" s="206"/>
    </row>
    <row r="237" ht="14.25" customHeight="1">
      <c r="D237" s="205"/>
      <c r="E237" s="206"/>
      <c r="F237" s="206"/>
    </row>
    <row r="238" ht="14.25" customHeight="1">
      <c r="D238" s="205"/>
      <c r="E238" s="206"/>
      <c r="F238" s="206"/>
    </row>
    <row r="239" ht="14.25" customHeight="1">
      <c r="D239" s="205"/>
      <c r="E239" s="206"/>
      <c r="F239" s="206"/>
    </row>
    <row r="240" ht="14.25" customHeight="1">
      <c r="D240" s="205"/>
      <c r="E240" s="206"/>
      <c r="F240" s="206"/>
    </row>
    <row r="241" ht="14.25" customHeight="1">
      <c r="D241" s="205"/>
      <c r="E241" s="206"/>
      <c r="F241" s="206"/>
    </row>
    <row r="242" ht="14.25" customHeight="1">
      <c r="D242" s="205"/>
      <c r="E242" s="206"/>
      <c r="F242" s="206"/>
    </row>
    <row r="243" ht="14.25" customHeight="1">
      <c r="D243" s="205"/>
      <c r="E243" s="206"/>
      <c r="F243" s="206"/>
    </row>
    <row r="244" ht="14.25" customHeight="1">
      <c r="D244" s="205"/>
      <c r="E244" s="206"/>
      <c r="F244" s="206"/>
    </row>
    <row r="245" ht="14.25" customHeight="1">
      <c r="D245" s="205"/>
      <c r="E245" s="206"/>
      <c r="F245" s="206"/>
    </row>
    <row r="246" ht="14.25" customHeight="1">
      <c r="D246" s="205"/>
      <c r="E246" s="206"/>
      <c r="F246" s="206"/>
    </row>
    <row r="247" ht="14.25" customHeight="1">
      <c r="D247" s="205"/>
      <c r="E247" s="206"/>
      <c r="F247" s="206"/>
    </row>
    <row r="248" ht="14.25" customHeight="1">
      <c r="D248" s="205"/>
      <c r="E248" s="206"/>
      <c r="F248" s="206"/>
    </row>
    <row r="249" ht="14.25" customHeight="1">
      <c r="D249" s="205"/>
      <c r="E249" s="206"/>
      <c r="F249" s="206"/>
    </row>
    <row r="250" ht="14.25" customHeight="1">
      <c r="D250" s="205"/>
      <c r="E250" s="206"/>
      <c r="F250" s="206"/>
    </row>
    <row r="251" ht="14.25" customHeight="1">
      <c r="D251" s="205"/>
      <c r="E251" s="206"/>
      <c r="F251" s="206"/>
    </row>
    <row r="252" ht="14.25" customHeight="1">
      <c r="D252" s="205"/>
      <c r="E252" s="206"/>
      <c r="F252" s="206"/>
    </row>
    <row r="253" ht="14.25" customHeight="1">
      <c r="D253" s="205"/>
      <c r="E253" s="206"/>
      <c r="F253" s="206"/>
    </row>
    <row r="254" ht="14.25" customHeight="1">
      <c r="D254" s="205"/>
      <c r="E254" s="206"/>
      <c r="F254" s="206"/>
    </row>
    <row r="255" ht="14.25" customHeight="1">
      <c r="D255" s="205"/>
      <c r="E255" s="206"/>
      <c r="F255" s="206"/>
    </row>
    <row r="256" ht="14.25" customHeight="1">
      <c r="D256" s="205"/>
      <c r="E256" s="206"/>
      <c r="F256" s="206"/>
    </row>
    <row r="257" ht="14.25" customHeight="1">
      <c r="D257" s="205"/>
      <c r="E257" s="206"/>
      <c r="F257" s="206"/>
    </row>
    <row r="258" ht="14.25" customHeight="1">
      <c r="D258" s="205"/>
      <c r="E258" s="206"/>
      <c r="F258" s="206"/>
    </row>
    <row r="259" ht="14.25" customHeight="1">
      <c r="D259" s="205"/>
      <c r="E259" s="206"/>
      <c r="F259" s="206"/>
    </row>
    <row r="260" ht="14.25" customHeight="1">
      <c r="D260" s="205"/>
      <c r="E260" s="206"/>
      <c r="F260" s="206"/>
    </row>
    <row r="261" ht="14.25" customHeight="1">
      <c r="D261" s="205"/>
      <c r="E261" s="206"/>
      <c r="F261" s="206"/>
    </row>
    <row r="262" ht="14.25" customHeight="1">
      <c r="D262" s="205"/>
      <c r="E262" s="206"/>
      <c r="F262" s="206"/>
    </row>
    <row r="263" ht="14.25" customHeight="1">
      <c r="D263" s="205"/>
      <c r="E263" s="206"/>
      <c r="F263" s="206"/>
    </row>
    <row r="264" ht="14.25" customHeight="1">
      <c r="D264" s="205"/>
      <c r="E264" s="206"/>
      <c r="F264" s="206"/>
    </row>
    <row r="265" ht="14.25" customHeight="1">
      <c r="D265" s="205"/>
      <c r="E265" s="206"/>
      <c r="F265" s="206"/>
    </row>
    <row r="266" ht="14.25" customHeight="1">
      <c r="D266" s="205"/>
      <c r="E266" s="206"/>
      <c r="F266" s="206"/>
    </row>
    <row r="267" ht="14.25" customHeight="1">
      <c r="D267" s="205"/>
      <c r="E267" s="206"/>
      <c r="F267" s="206"/>
    </row>
    <row r="268" ht="14.25" customHeight="1">
      <c r="D268" s="205"/>
      <c r="E268" s="206"/>
      <c r="F268" s="206"/>
    </row>
    <row r="269" ht="14.25" customHeight="1">
      <c r="D269" s="205"/>
      <c r="E269" s="206"/>
      <c r="F269" s="206"/>
    </row>
    <row r="270" ht="14.25" customHeight="1">
      <c r="D270" s="205"/>
      <c r="E270" s="206"/>
      <c r="F270" s="206"/>
    </row>
    <row r="271" ht="14.25" customHeight="1">
      <c r="D271" s="205"/>
      <c r="E271" s="206"/>
      <c r="F271" s="206"/>
    </row>
    <row r="272" ht="14.25" customHeight="1">
      <c r="D272" s="205"/>
      <c r="E272" s="206"/>
      <c r="F272" s="206"/>
    </row>
    <row r="273" ht="14.25" customHeight="1">
      <c r="D273" s="205"/>
      <c r="E273" s="206"/>
      <c r="F273" s="206"/>
    </row>
    <row r="274" ht="14.25" customHeight="1">
      <c r="D274" s="205"/>
      <c r="E274" s="206"/>
      <c r="F274" s="206"/>
    </row>
    <row r="275" ht="14.25" customHeight="1">
      <c r="D275" s="205"/>
      <c r="E275" s="206"/>
      <c r="F275" s="206"/>
    </row>
    <row r="276" ht="14.25" customHeight="1">
      <c r="D276" s="205"/>
      <c r="E276" s="206"/>
      <c r="F276" s="206"/>
    </row>
    <row r="277" ht="14.25" customHeight="1">
      <c r="D277" s="205"/>
      <c r="E277" s="206"/>
      <c r="F277" s="206"/>
    </row>
    <row r="278" ht="14.25" customHeight="1">
      <c r="D278" s="205"/>
      <c r="E278" s="206"/>
      <c r="F278" s="206"/>
    </row>
    <row r="279" ht="14.25" customHeight="1">
      <c r="D279" s="205"/>
      <c r="E279" s="206"/>
      <c r="F279" s="206"/>
    </row>
    <row r="280" ht="14.25" customHeight="1">
      <c r="D280" s="205"/>
      <c r="E280" s="206"/>
      <c r="F280" s="206"/>
    </row>
    <row r="281" ht="14.25" customHeight="1">
      <c r="D281" s="205"/>
      <c r="E281" s="206"/>
      <c r="F281" s="206"/>
    </row>
    <row r="282" ht="14.25" customHeight="1">
      <c r="D282" s="205"/>
      <c r="E282" s="206"/>
      <c r="F282" s="206"/>
    </row>
    <row r="283" ht="14.25" customHeight="1">
      <c r="D283" s="205"/>
      <c r="E283" s="206"/>
      <c r="F283" s="206"/>
    </row>
    <row r="284" ht="14.25" customHeight="1">
      <c r="D284" s="205"/>
      <c r="E284" s="206"/>
      <c r="F284" s="206"/>
    </row>
    <row r="285" ht="14.25" customHeight="1">
      <c r="D285" s="205"/>
      <c r="E285" s="206"/>
      <c r="F285" s="206"/>
    </row>
    <row r="286" ht="14.25" customHeight="1">
      <c r="D286" s="205"/>
      <c r="E286" s="206"/>
      <c r="F286" s="206"/>
    </row>
    <row r="287" ht="14.25" customHeight="1">
      <c r="D287" s="205"/>
      <c r="E287" s="206"/>
      <c r="F287" s="206"/>
    </row>
    <row r="288" ht="14.25" customHeight="1">
      <c r="D288" s="205"/>
      <c r="E288" s="206"/>
      <c r="F288" s="206"/>
    </row>
    <row r="289" ht="14.25" customHeight="1">
      <c r="D289" s="205"/>
      <c r="E289" s="206"/>
      <c r="F289" s="206"/>
    </row>
    <row r="290" ht="14.25" customHeight="1">
      <c r="D290" s="205"/>
      <c r="E290" s="206"/>
      <c r="F290" s="206"/>
    </row>
    <row r="291" ht="14.25" customHeight="1">
      <c r="D291" s="205"/>
      <c r="E291" s="206"/>
      <c r="F291" s="206"/>
    </row>
    <row r="292" ht="14.25" customHeight="1">
      <c r="D292" s="205"/>
      <c r="E292" s="206"/>
      <c r="F292" s="206"/>
    </row>
    <row r="293" ht="14.25" customHeight="1">
      <c r="D293" s="205"/>
      <c r="E293" s="206"/>
      <c r="F293" s="206"/>
    </row>
    <row r="294" ht="14.25" customHeight="1">
      <c r="D294" s="205"/>
      <c r="E294" s="206"/>
      <c r="F294" s="206"/>
    </row>
    <row r="295" ht="14.25" customHeight="1">
      <c r="D295" s="205"/>
      <c r="E295" s="206"/>
      <c r="F295" s="206"/>
    </row>
    <row r="296" ht="14.25" customHeight="1">
      <c r="D296" s="205"/>
      <c r="E296" s="206"/>
      <c r="F296" s="206"/>
    </row>
    <row r="297" ht="14.25" customHeight="1">
      <c r="D297" s="205"/>
      <c r="E297" s="206"/>
      <c r="F297" s="206"/>
    </row>
    <row r="298" ht="14.25" customHeight="1">
      <c r="D298" s="205"/>
      <c r="E298" s="206"/>
      <c r="F298" s="206"/>
    </row>
    <row r="299" ht="14.25" customHeight="1">
      <c r="D299" s="205"/>
      <c r="E299" s="206"/>
      <c r="F299" s="206"/>
    </row>
    <row r="300" ht="14.25" customHeight="1">
      <c r="D300" s="205"/>
      <c r="E300" s="206"/>
      <c r="F300" s="206"/>
    </row>
    <row r="301" ht="14.25" customHeight="1">
      <c r="D301" s="205"/>
      <c r="E301" s="206"/>
      <c r="F301" s="206"/>
    </row>
    <row r="302" ht="14.25" customHeight="1">
      <c r="D302" s="205"/>
      <c r="E302" s="206"/>
      <c r="F302" s="206"/>
    </row>
    <row r="303" ht="14.25" customHeight="1">
      <c r="D303" s="205"/>
      <c r="E303" s="206"/>
      <c r="F303" s="206"/>
    </row>
    <row r="304" ht="14.25" customHeight="1">
      <c r="D304" s="205"/>
      <c r="E304" s="206"/>
      <c r="F304" s="206"/>
    </row>
    <row r="305" ht="14.25" customHeight="1">
      <c r="D305" s="205"/>
      <c r="E305" s="206"/>
      <c r="F305" s="206"/>
    </row>
    <row r="306" ht="14.25" customHeight="1">
      <c r="D306" s="205"/>
      <c r="E306" s="206"/>
      <c r="F306" s="206"/>
    </row>
    <row r="307" ht="14.25" customHeight="1">
      <c r="D307" s="205"/>
      <c r="E307" s="206"/>
      <c r="F307" s="206"/>
    </row>
    <row r="308" ht="14.25" customHeight="1">
      <c r="D308" s="205"/>
      <c r="E308" s="206"/>
      <c r="F308" s="206"/>
    </row>
    <row r="309" ht="14.25" customHeight="1">
      <c r="D309" s="205"/>
      <c r="E309" s="206"/>
      <c r="F309" s="206"/>
    </row>
    <row r="310" ht="14.25" customHeight="1">
      <c r="D310" s="205"/>
      <c r="E310" s="206"/>
      <c r="F310" s="206"/>
    </row>
    <row r="311" ht="14.25" customHeight="1">
      <c r="D311" s="205"/>
      <c r="E311" s="206"/>
      <c r="F311" s="206"/>
    </row>
    <row r="312" ht="14.25" customHeight="1">
      <c r="D312" s="205"/>
      <c r="E312" s="206"/>
      <c r="F312" s="206"/>
    </row>
    <row r="313" ht="14.25" customHeight="1">
      <c r="D313" s="205"/>
      <c r="E313" s="206"/>
      <c r="F313" s="206"/>
    </row>
    <row r="314" ht="14.25" customHeight="1">
      <c r="D314" s="205"/>
      <c r="E314" s="206"/>
      <c r="F314" s="206"/>
    </row>
    <row r="315" ht="14.25" customHeight="1">
      <c r="D315" s="205"/>
      <c r="E315" s="206"/>
      <c r="F315" s="206"/>
    </row>
    <row r="316" ht="14.25" customHeight="1">
      <c r="D316" s="205"/>
      <c r="E316" s="206"/>
      <c r="F316" s="206"/>
    </row>
    <row r="317" ht="14.25" customHeight="1">
      <c r="D317" s="205"/>
      <c r="E317" s="206"/>
      <c r="F317" s="206"/>
    </row>
    <row r="318" ht="14.25" customHeight="1">
      <c r="D318" s="205"/>
      <c r="E318" s="206"/>
      <c r="F318" s="206"/>
    </row>
    <row r="319" ht="14.25" customHeight="1">
      <c r="D319" s="205"/>
      <c r="E319" s="206"/>
      <c r="F319" s="206"/>
    </row>
    <row r="320" ht="14.25" customHeight="1">
      <c r="D320" s="205"/>
      <c r="E320" s="206"/>
      <c r="F320" s="206"/>
    </row>
    <row r="321" ht="14.25" customHeight="1">
      <c r="D321" s="205"/>
      <c r="E321" s="206"/>
      <c r="F321" s="206"/>
    </row>
    <row r="322" ht="14.25" customHeight="1">
      <c r="D322" s="205"/>
      <c r="E322" s="206"/>
      <c r="F322" s="206"/>
    </row>
    <row r="323" ht="14.25" customHeight="1">
      <c r="D323" s="205"/>
      <c r="E323" s="206"/>
      <c r="F323" s="206"/>
    </row>
    <row r="324" ht="14.25" customHeight="1">
      <c r="D324" s="205"/>
      <c r="E324" s="206"/>
      <c r="F324" s="206"/>
    </row>
    <row r="325" ht="14.25" customHeight="1">
      <c r="D325" s="205"/>
      <c r="E325" s="206"/>
      <c r="F325" s="206"/>
    </row>
    <row r="326" ht="14.25" customHeight="1">
      <c r="D326" s="205"/>
      <c r="E326" s="206"/>
      <c r="F326" s="206"/>
    </row>
    <row r="327" ht="14.25" customHeight="1">
      <c r="D327" s="205"/>
      <c r="E327" s="206"/>
      <c r="F327" s="206"/>
    </row>
    <row r="328" ht="14.25" customHeight="1">
      <c r="D328" s="205"/>
      <c r="E328" s="206"/>
      <c r="F328" s="206"/>
    </row>
    <row r="329" ht="14.25" customHeight="1">
      <c r="D329" s="205"/>
      <c r="E329" s="206"/>
      <c r="F329" s="206"/>
    </row>
    <row r="330" ht="14.25" customHeight="1">
      <c r="D330" s="205"/>
      <c r="E330" s="206"/>
      <c r="F330" s="206"/>
    </row>
    <row r="331" ht="14.25" customHeight="1">
      <c r="D331" s="205"/>
      <c r="E331" s="206"/>
      <c r="F331" s="206"/>
    </row>
    <row r="332" ht="14.25" customHeight="1">
      <c r="D332" s="205"/>
      <c r="E332" s="206"/>
      <c r="F332" s="206"/>
    </row>
    <row r="333" ht="14.25" customHeight="1">
      <c r="D333" s="205"/>
      <c r="E333" s="206"/>
      <c r="F333" s="206"/>
    </row>
    <row r="334" ht="14.25" customHeight="1">
      <c r="D334" s="205"/>
      <c r="E334" s="206"/>
      <c r="F334" s="206"/>
    </row>
    <row r="335" ht="14.25" customHeight="1">
      <c r="D335" s="205"/>
      <c r="E335" s="206"/>
      <c r="F335" s="206"/>
    </row>
    <row r="336" ht="14.25" customHeight="1">
      <c r="D336" s="205"/>
      <c r="E336" s="206"/>
      <c r="F336" s="206"/>
    </row>
    <row r="337" ht="14.25" customHeight="1">
      <c r="D337" s="205"/>
      <c r="E337" s="206"/>
      <c r="F337" s="206"/>
    </row>
    <row r="338" ht="14.25" customHeight="1">
      <c r="D338" s="205"/>
      <c r="E338" s="206"/>
      <c r="F338" s="206"/>
    </row>
    <row r="339" ht="14.25" customHeight="1">
      <c r="D339" s="205"/>
      <c r="E339" s="206"/>
      <c r="F339" s="206"/>
    </row>
    <row r="340" ht="14.25" customHeight="1">
      <c r="D340" s="205"/>
      <c r="E340" s="206"/>
      <c r="F340" s="206"/>
    </row>
    <row r="341" ht="14.25" customHeight="1">
      <c r="D341" s="205"/>
      <c r="E341" s="206"/>
      <c r="F341" s="206"/>
    </row>
    <row r="342" ht="14.25" customHeight="1">
      <c r="D342" s="205"/>
      <c r="E342" s="206"/>
      <c r="F342" s="206"/>
    </row>
    <row r="343" ht="14.25" customHeight="1">
      <c r="D343" s="205"/>
      <c r="E343" s="206"/>
      <c r="F343" s="206"/>
    </row>
    <row r="344" ht="14.25" customHeight="1">
      <c r="D344" s="205"/>
      <c r="E344" s="206"/>
      <c r="F344" s="206"/>
    </row>
    <row r="345" ht="14.25" customHeight="1">
      <c r="D345" s="205"/>
      <c r="E345" s="206"/>
      <c r="F345" s="206"/>
    </row>
    <row r="346" ht="14.25" customHeight="1">
      <c r="D346" s="205"/>
      <c r="E346" s="206"/>
      <c r="F346" s="206"/>
    </row>
    <row r="347" ht="14.25" customHeight="1">
      <c r="D347" s="205"/>
      <c r="E347" s="206"/>
      <c r="F347" s="206"/>
    </row>
    <row r="348" ht="14.25" customHeight="1">
      <c r="D348" s="205"/>
      <c r="E348" s="206"/>
      <c r="F348" s="206"/>
    </row>
    <row r="349" ht="14.25" customHeight="1">
      <c r="D349" s="205"/>
      <c r="E349" s="206"/>
      <c r="F349" s="206"/>
    </row>
    <row r="350" ht="14.25" customHeight="1">
      <c r="D350" s="205"/>
      <c r="E350" s="206"/>
      <c r="F350" s="206"/>
    </row>
    <row r="351" ht="14.25" customHeight="1">
      <c r="D351" s="205"/>
      <c r="E351" s="206"/>
      <c r="F351" s="206"/>
    </row>
    <row r="352" ht="14.25" customHeight="1">
      <c r="D352" s="205"/>
      <c r="E352" s="206"/>
      <c r="F352" s="206"/>
    </row>
    <row r="353" ht="14.25" customHeight="1">
      <c r="D353" s="205"/>
      <c r="E353" s="206"/>
      <c r="F353" s="206"/>
    </row>
    <row r="354" ht="14.25" customHeight="1">
      <c r="D354" s="205"/>
      <c r="E354" s="206"/>
      <c r="F354" s="206"/>
    </row>
    <row r="355" ht="14.25" customHeight="1">
      <c r="D355" s="205"/>
      <c r="E355" s="206"/>
      <c r="F355" s="206"/>
    </row>
    <row r="356" ht="14.25" customHeight="1">
      <c r="D356" s="205"/>
      <c r="E356" s="206"/>
      <c r="F356" s="206"/>
    </row>
    <row r="357" ht="14.25" customHeight="1">
      <c r="D357" s="205"/>
      <c r="E357" s="206"/>
      <c r="F357" s="206"/>
    </row>
    <row r="358" ht="14.25" customHeight="1">
      <c r="D358" s="205"/>
      <c r="E358" s="206"/>
      <c r="F358" s="206"/>
    </row>
    <row r="359" ht="14.25" customHeight="1">
      <c r="D359" s="205"/>
      <c r="E359" s="206"/>
      <c r="F359" s="206"/>
    </row>
    <row r="360" ht="14.25" customHeight="1">
      <c r="D360" s="205"/>
      <c r="E360" s="206"/>
      <c r="F360" s="206"/>
    </row>
    <row r="361" ht="14.25" customHeight="1">
      <c r="D361" s="205"/>
      <c r="E361" s="206"/>
      <c r="F361" s="206"/>
    </row>
    <row r="362" ht="14.25" customHeight="1">
      <c r="D362" s="205"/>
      <c r="E362" s="206"/>
      <c r="F362" s="206"/>
    </row>
    <row r="363" ht="14.25" customHeight="1">
      <c r="D363" s="205"/>
      <c r="E363" s="206"/>
      <c r="F363" s="206"/>
    </row>
    <row r="364" ht="14.25" customHeight="1">
      <c r="D364" s="205"/>
      <c r="E364" s="206"/>
      <c r="F364" s="206"/>
    </row>
    <row r="365" ht="14.25" customHeight="1">
      <c r="D365" s="205"/>
      <c r="E365" s="206"/>
      <c r="F365" s="206"/>
    </row>
    <row r="366" ht="14.25" customHeight="1">
      <c r="D366" s="205"/>
      <c r="E366" s="206"/>
      <c r="F366" s="206"/>
    </row>
    <row r="367" ht="14.25" customHeight="1">
      <c r="D367" s="205"/>
      <c r="E367" s="206"/>
      <c r="F367" s="206"/>
    </row>
    <row r="368" ht="14.25" customHeight="1">
      <c r="D368" s="205"/>
      <c r="E368" s="206"/>
      <c r="F368" s="206"/>
    </row>
    <row r="369" ht="14.25" customHeight="1">
      <c r="D369" s="205"/>
      <c r="E369" s="206"/>
      <c r="F369" s="206"/>
    </row>
    <row r="370" ht="14.25" customHeight="1">
      <c r="D370" s="205"/>
      <c r="E370" s="206"/>
      <c r="F370" s="206"/>
    </row>
    <row r="371" ht="14.25" customHeight="1">
      <c r="D371" s="205"/>
      <c r="E371" s="206"/>
      <c r="F371" s="206"/>
    </row>
    <row r="372" ht="14.25" customHeight="1">
      <c r="D372" s="205"/>
      <c r="E372" s="206"/>
      <c r="F372" s="206"/>
    </row>
    <row r="373" ht="14.25" customHeight="1">
      <c r="D373" s="205"/>
      <c r="E373" s="206"/>
      <c r="F373" s="206"/>
    </row>
    <row r="374" ht="14.25" customHeight="1">
      <c r="D374" s="205"/>
      <c r="E374" s="206"/>
      <c r="F374" s="206"/>
    </row>
    <row r="375" ht="14.25" customHeight="1">
      <c r="D375" s="205"/>
      <c r="E375" s="206"/>
      <c r="F375" s="206"/>
    </row>
    <row r="376" ht="14.25" customHeight="1">
      <c r="D376" s="205"/>
      <c r="E376" s="206"/>
      <c r="F376" s="206"/>
    </row>
    <row r="377" ht="14.25" customHeight="1">
      <c r="D377" s="205"/>
      <c r="E377" s="206"/>
      <c r="F377" s="206"/>
    </row>
    <row r="378" ht="14.25" customHeight="1">
      <c r="D378" s="205"/>
      <c r="E378" s="206"/>
      <c r="F378" s="206"/>
    </row>
    <row r="379" ht="14.25" customHeight="1">
      <c r="D379" s="205"/>
      <c r="E379" s="206"/>
      <c r="F379" s="206"/>
    </row>
    <row r="380" ht="14.25" customHeight="1">
      <c r="D380" s="205"/>
      <c r="E380" s="206"/>
      <c r="F380" s="206"/>
    </row>
    <row r="381" ht="14.25" customHeight="1">
      <c r="D381" s="205"/>
      <c r="E381" s="206"/>
      <c r="F381" s="206"/>
    </row>
    <row r="382" ht="14.25" customHeight="1">
      <c r="D382" s="205"/>
      <c r="E382" s="206"/>
      <c r="F382" s="206"/>
    </row>
    <row r="383" ht="14.25" customHeight="1">
      <c r="D383" s="205"/>
      <c r="E383" s="206"/>
      <c r="F383" s="206"/>
    </row>
    <row r="384" ht="14.25" customHeight="1">
      <c r="D384" s="205"/>
      <c r="E384" s="206"/>
      <c r="F384" s="206"/>
    </row>
    <row r="385" ht="14.25" customHeight="1">
      <c r="D385" s="205"/>
      <c r="E385" s="206"/>
      <c r="F385" s="206"/>
    </row>
    <row r="386" ht="14.25" customHeight="1">
      <c r="D386" s="205"/>
      <c r="E386" s="206"/>
      <c r="F386" s="206"/>
    </row>
    <row r="387" ht="14.25" customHeight="1">
      <c r="D387" s="205"/>
      <c r="E387" s="206"/>
      <c r="F387" s="206"/>
    </row>
    <row r="388" ht="14.25" customHeight="1">
      <c r="D388" s="205"/>
      <c r="E388" s="206"/>
      <c r="F388" s="206"/>
    </row>
    <row r="389" ht="14.25" customHeight="1">
      <c r="D389" s="205"/>
      <c r="E389" s="206"/>
      <c r="F389" s="206"/>
    </row>
    <row r="390" ht="14.25" customHeight="1">
      <c r="D390" s="205"/>
      <c r="E390" s="206"/>
      <c r="F390" s="206"/>
    </row>
    <row r="391" ht="14.25" customHeight="1">
      <c r="D391" s="205"/>
      <c r="E391" s="206"/>
      <c r="F391" s="206"/>
    </row>
    <row r="392" ht="14.25" customHeight="1">
      <c r="D392" s="205"/>
      <c r="E392" s="206"/>
      <c r="F392" s="206"/>
    </row>
    <row r="393" ht="14.25" customHeight="1">
      <c r="D393" s="205"/>
      <c r="E393" s="206"/>
      <c r="F393" s="206"/>
    </row>
    <row r="394" ht="14.25" customHeight="1">
      <c r="D394" s="205"/>
      <c r="E394" s="206"/>
      <c r="F394" s="206"/>
    </row>
    <row r="395" ht="14.25" customHeight="1">
      <c r="D395" s="205"/>
      <c r="E395" s="206"/>
      <c r="F395" s="206"/>
    </row>
    <row r="396" ht="14.25" customHeight="1">
      <c r="D396" s="205"/>
      <c r="E396" s="206"/>
      <c r="F396" s="206"/>
    </row>
    <row r="397" ht="14.25" customHeight="1">
      <c r="D397" s="205"/>
      <c r="E397" s="206"/>
      <c r="F397" s="206"/>
    </row>
    <row r="398" ht="14.25" customHeight="1">
      <c r="D398" s="205"/>
      <c r="E398" s="206"/>
      <c r="F398" s="206"/>
    </row>
    <row r="399" ht="14.25" customHeight="1">
      <c r="D399" s="205"/>
      <c r="E399" s="206"/>
      <c r="F399" s="206"/>
    </row>
    <row r="400" ht="14.25" customHeight="1">
      <c r="D400" s="205"/>
      <c r="E400" s="206"/>
      <c r="F400" s="206"/>
    </row>
    <row r="401" ht="14.25" customHeight="1">
      <c r="D401" s="205"/>
      <c r="E401" s="206"/>
      <c r="F401" s="206"/>
    </row>
    <row r="402" ht="14.25" customHeight="1">
      <c r="D402" s="205"/>
      <c r="E402" s="206"/>
      <c r="F402" s="206"/>
    </row>
    <row r="403" ht="14.25" customHeight="1">
      <c r="D403" s="205"/>
      <c r="E403" s="206"/>
      <c r="F403" s="206"/>
    </row>
    <row r="404" ht="14.25" customHeight="1">
      <c r="D404" s="205"/>
      <c r="E404" s="206"/>
      <c r="F404" s="206"/>
    </row>
    <row r="405" ht="14.25" customHeight="1">
      <c r="D405" s="205"/>
      <c r="E405" s="206"/>
      <c r="F405" s="206"/>
    </row>
    <row r="406" ht="14.25" customHeight="1">
      <c r="D406" s="205"/>
      <c r="E406" s="206"/>
      <c r="F406" s="206"/>
    </row>
    <row r="407" ht="14.25" customHeight="1">
      <c r="D407" s="205"/>
      <c r="E407" s="206"/>
      <c r="F407" s="206"/>
    </row>
    <row r="408" ht="14.25" customHeight="1">
      <c r="D408" s="205"/>
      <c r="E408" s="206"/>
      <c r="F408" s="206"/>
    </row>
    <row r="409" ht="14.25" customHeight="1">
      <c r="D409" s="205"/>
      <c r="E409" s="206"/>
      <c r="F409" s="206"/>
    </row>
    <row r="410" ht="14.25" customHeight="1">
      <c r="D410" s="205"/>
      <c r="E410" s="206"/>
      <c r="F410" s="206"/>
    </row>
    <row r="411" ht="14.25" customHeight="1">
      <c r="D411" s="205"/>
      <c r="E411" s="206"/>
      <c r="F411" s="206"/>
    </row>
    <row r="412" ht="14.25" customHeight="1">
      <c r="D412" s="205"/>
      <c r="E412" s="206"/>
      <c r="F412" s="206"/>
    </row>
    <row r="413" ht="14.25" customHeight="1">
      <c r="D413" s="205"/>
      <c r="E413" s="206"/>
      <c r="F413" s="206"/>
    </row>
    <row r="414" ht="14.25" customHeight="1">
      <c r="D414" s="205"/>
      <c r="E414" s="206"/>
      <c r="F414" s="206"/>
    </row>
    <row r="415" ht="14.25" customHeight="1">
      <c r="D415" s="205"/>
      <c r="E415" s="206"/>
      <c r="F415" s="206"/>
    </row>
    <row r="416" ht="14.25" customHeight="1">
      <c r="D416" s="205"/>
      <c r="E416" s="206"/>
      <c r="F416" s="206"/>
    </row>
    <row r="417" ht="14.25" customHeight="1">
      <c r="D417" s="205"/>
      <c r="E417" s="206"/>
      <c r="F417" s="206"/>
    </row>
    <row r="418" ht="14.25" customHeight="1">
      <c r="D418" s="205"/>
      <c r="E418" s="206"/>
      <c r="F418" s="206"/>
    </row>
    <row r="419" ht="14.25" customHeight="1">
      <c r="D419" s="205"/>
      <c r="E419" s="206"/>
      <c r="F419" s="206"/>
    </row>
    <row r="420" ht="14.25" customHeight="1">
      <c r="D420" s="205"/>
      <c r="E420" s="206"/>
      <c r="F420" s="206"/>
    </row>
    <row r="421" ht="14.25" customHeight="1">
      <c r="D421" s="205"/>
      <c r="E421" s="206"/>
      <c r="F421" s="206"/>
    </row>
    <row r="422" ht="14.25" customHeight="1">
      <c r="D422" s="205"/>
      <c r="E422" s="206"/>
      <c r="F422" s="206"/>
    </row>
    <row r="423" ht="14.25" customHeight="1">
      <c r="D423" s="205"/>
      <c r="E423" s="206"/>
      <c r="F423" s="206"/>
    </row>
    <row r="424" ht="14.25" customHeight="1">
      <c r="D424" s="205"/>
      <c r="E424" s="206"/>
      <c r="F424" s="206"/>
    </row>
    <row r="425" ht="14.25" customHeight="1">
      <c r="D425" s="205"/>
      <c r="E425" s="206"/>
      <c r="F425" s="206"/>
    </row>
    <row r="426" ht="14.25" customHeight="1">
      <c r="D426" s="205"/>
      <c r="E426" s="206"/>
      <c r="F426" s="206"/>
    </row>
    <row r="427" ht="14.25" customHeight="1">
      <c r="D427" s="205"/>
      <c r="E427" s="206"/>
      <c r="F427" s="206"/>
    </row>
    <row r="428" ht="14.25" customHeight="1">
      <c r="D428" s="205"/>
      <c r="E428" s="206"/>
      <c r="F428" s="206"/>
    </row>
    <row r="429" ht="14.25" customHeight="1">
      <c r="D429" s="205"/>
      <c r="E429" s="206"/>
      <c r="F429" s="206"/>
    </row>
    <row r="430" ht="14.25" customHeight="1">
      <c r="D430" s="205"/>
      <c r="E430" s="206"/>
      <c r="F430" s="206"/>
    </row>
    <row r="431" ht="14.25" customHeight="1">
      <c r="D431" s="205"/>
      <c r="E431" s="206"/>
      <c r="F431" s="206"/>
    </row>
    <row r="432" ht="14.25" customHeight="1">
      <c r="D432" s="205"/>
      <c r="E432" s="206"/>
      <c r="F432" s="206"/>
    </row>
    <row r="433" ht="14.25" customHeight="1">
      <c r="D433" s="205"/>
      <c r="E433" s="206"/>
      <c r="F433" s="206"/>
    </row>
    <row r="434" ht="14.25" customHeight="1">
      <c r="D434" s="205"/>
      <c r="E434" s="206"/>
      <c r="F434" s="206"/>
    </row>
    <row r="435" ht="14.25" customHeight="1">
      <c r="D435" s="205"/>
      <c r="E435" s="206"/>
      <c r="F435" s="206"/>
    </row>
    <row r="436" ht="14.25" customHeight="1">
      <c r="D436" s="205"/>
      <c r="E436" s="206"/>
      <c r="F436" s="206"/>
    </row>
    <row r="437" ht="14.25" customHeight="1">
      <c r="D437" s="205"/>
      <c r="E437" s="206"/>
      <c r="F437" s="206"/>
    </row>
    <row r="438" ht="14.25" customHeight="1">
      <c r="D438" s="205"/>
      <c r="E438" s="206"/>
      <c r="F438" s="206"/>
    </row>
    <row r="439" ht="14.25" customHeight="1">
      <c r="D439" s="205"/>
      <c r="E439" s="206"/>
      <c r="F439" s="206"/>
    </row>
    <row r="440" ht="14.25" customHeight="1">
      <c r="D440" s="205"/>
      <c r="E440" s="206"/>
      <c r="F440" s="206"/>
    </row>
    <row r="441" ht="14.25" customHeight="1">
      <c r="D441" s="205"/>
      <c r="E441" s="206"/>
      <c r="F441" s="206"/>
    </row>
    <row r="442" ht="14.25" customHeight="1">
      <c r="D442" s="205"/>
      <c r="E442" s="206"/>
      <c r="F442" s="206"/>
    </row>
    <row r="443" ht="14.25" customHeight="1">
      <c r="D443" s="205"/>
      <c r="E443" s="206"/>
      <c r="F443" s="206"/>
    </row>
    <row r="444" ht="14.25" customHeight="1">
      <c r="D444" s="205"/>
      <c r="E444" s="206"/>
      <c r="F444" s="206"/>
    </row>
    <row r="445" ht="14.25" customHeight="1">
      <c r="D445" s="205"/>
      <c r="E445" s="206"/>
      <c r="F445" s="206"/>
    </row>
    <row r="446" ht="14.25" customHeight="1">
      <c r="D446" s="205"/>
      <c r="E446" s="206"/>
      <c r="F446" s="206"/>
    </row>
    <row r="447" ht="14.25" customHeight="1">
      <c r="D447" s="205"/>
      <c r="E447" s="206"/>
      <c r="F447" s="206"/>
    </row>
    <row r="448" ht="14.25" customHeight="1">
      <c r="D448" s="205"/>
      <c r="E448" s="206"/>
      <c r="F448" s="206"/>
    </row>
    <row r="449" ht="14.25" customHeight="1">
      <c r="D449" s="205"/>
      <c r="E449" s="206"/>
      <c r="F449" s="206"/>
    </row>
    <row r="450" ht="14.25" customHeight="1">
      <c r="D450" s="205"/>
      <c r="E450" s="206"/>
      <c r="F450" s="206"/>
    </row>
    <row r="451" ht="14.25" customHeight="1">
      <c r="D451" s="205"/>
      <c r="E451" s="206"/>
      <c r="F451" s="206"/>
    </row>
    <row r="452" ht="14.25" customHeight="1">
      <c r="D452" s="205"/>
      <c r="E452" s="206"/>
      <c r="F452" s="206"/>
    </row>
    <row r="453" ht="14.25" customHeight="1">
      <c r="D453" s="205"/>
      <c r="E453" s="206"/>
      <c r="F453" s="206"/>
    </row>
    <row r="454" ht="14.25" customHeight="1">
      <c r="D454" s="205"/>
      <c r="E454" s="206"/>
      <c r="F454" s="206"/>
    </row>
    <row r="455" ht="14.25" customHeight="1">
      <c r="D455" s="205"/>
      <c r="E455" s="206"/>
      <c r="F455" s="206"/>
    </row>
    <row r="456" ht="14.25" customHeight="1">
      <c r="D456" s="205"/>
      <c r="E456" s="206"/>
      <c r="F456" s="206"/>
    </row>
    <row r="457" ht="14.25" customHeight="1">
      <c r="D457" s="205"/>
      <c r="E457" s="206"/>
      <c r="F457" s="206"/>
    </row>
    <row r="458" ht="14.25" customHeight="1">
      <c r="D458" s="205"/>
      <c r="E458" s="206"/>
      <c r="F458" s="206"/>
    </row>
    <row r="459" ht="14.25" customHeight="1">
      <c r="D459" s="205"/>
      <c r="E459" s="206"/>
      <c r="F459" s="206"/>
    </row>
    <row r="460" ht="14.25" customHeight="1">
      <c r="D460" s="205"/>
      <c r="E460" s="206"/>
      <c r="F460" s="206"/>
    </row>
    <row r="461" ht="14.25" customHeight="1">
      <c r="D461" s="205"/>
      <c r="E461" s="206"/>
      <c r="F461" s="206"/>
    </row>
    <row r="462" ht="14.25" customHeight="1">
      <c r="D462" s="205"/>
      <c r="E462" s="206"/>
      <c r="F462" s="206"/>
    </row>
    <row r="463" ht="14.25" customHeight="1">
      <c r="D463" s="205"/>
      <c r="E463" s="206"/>
      <c r="F463" s="206"/>
    </row>
    <row r="464" ht="14.25" customHeight="1">
      <c r="D464" s="205"/>
      <c r="E464" s="206"/>
      <c r="F464" s="206"/>
    </row>
    <row r="465" ht="14.25" customHeight="1">
      <c r="D465" s="205"/>
      <c r="E465" s="206"/>
      <c r="F465" s="206"/>
    </row>
    <row r="466" ht="14.25" customHeight="1">
      <c r="D466" s="205"/>
      <c r="E466" s="206"/>
      <c r="F466" s="206"/>
    </row>
    <row r="467" ht="14.25" customHeight="1">
      <c r="D467" s="205"/>
      <c r="E467" s="206"/>
      <c r="F467" s="206"/>
    </row>
    <row r="468" ht="14.25" customHeight="1">
      <c r="D468" s="205"/>
      <c r="E468" s="206"/>
      <c r="F468" s="206"/>
    </row>
    <row r="469" ht="14.25" customHeight="1">
      <c r="D469" s="205"/>
      <c r="E469" s="206"/>
      <c r="F469" s="206"/>
    </row>
    <row r="470" ht="14.25" customHeight="1">
      <c r="D470" s="205"/>
      <c r="E470" s="206"/>
      <c r="F470" s="206"/>
    </row>
    <row r="471" ht="14.25" customHeight="1">
      <c r="D471" s="205"/>
      <c r="E471" s="206"/>
      <c r="F471" s="206"/>
    </row>
    <row r="472" ht="14.25" customHeight="1">
      <c r="D472" s="205"/>
      <c r="E472" s="206"/>
      <c r="F472" s="206"/>
    </row>
    <row r="473" ht="14.25" customHeight="1">
      <c r="D473" s="205"/>
      <c r="E473" s="206"/>
      <c r="F473" s="206"/>
    </row>
    <row r="474" ht="14.25" customHeight="1">
      <c r="D474" s="205"/>
      <c r="E474" s="206"/>
      <c r="F474" s="206"/>
    </row>
    <row r="475" ht="14.25" customHeight="1">
      <c r="D475" s="205"/>
      <c r="E475" s="206"/>
      <c r="F475" s="206"/>
    </row>
    <row r="476" ht="14.25" customHeight="1">
      <c r="D476" s="205"/>
      <c r="E476" s="206"/>
      <c r="F476" s="206"/>
    </row>
    <row r="477" ht="14.25" customHeight="1">
      <c r="D477" s="205"/>
      <c r="E477" s="206"/>
      <c r="F477" s="206"/>
    </row>
    <row r="478" ht="14.25" customHeight="1">
      <c r="D478" s="205"/>
      <c r="E478" s="206"/>
      <c r="F478" s="206"/>
    </row>
    <row r="479" ht="14.25" customHeight="1">
      <c r="D479" s="205"/>
      <c r="E479" s="206"/>
      <c r="F479" s="206"/>
    </row>
    <row r="480" ht="14.25" customHeight="1">
      <c r="D480" s="205"/>
      <c r="E480" s="206"/>
      <c r="F480" s="206"/>
    </row>
    <row r="481" ht="14.25" customHeight="1">
      <c r="D481" s="205"/>
      <c r="E481" s="206"/>
      <c r="F481" s="206"/>
    </row>
    <row r="482" ht="14.25" customHeight="1">
      <c r="D482" s="205"/>
      <c r="E482" s="206"/>
      <c r="F482" s="206"/>
    </row>
    <row r="483" ht="14.25" customHeight="1">
      <c r="D483" s="205"/>
      <c r="E483" s="206"/>
      <c r="F483" s="206"/>
    </row>
    <row r="484" ht="14.25" customHeight="1">
      <c r="D484" s="205"/>
      <c r="E484" s="206"/>
      <c r="F484" s="206"/>
    </row>
    <row r="485" ht="14.25" customHeight="1">
      <c r="D485" s="205"/>
      <c r="E485" s="206"/>
      <c r="F485" s="206"/>
    </row>
    <row r="486" ht="14.25" customHeight="1">
      <c r="D486" s="205"/>
      <c r="E486" s="206"/>
      <c r="F486" s="206"/>
    </row>
    <row r="487" ht="14.25" customHeight="1">
      <c r="D487" s="205"/>
      <c r="E487" s="206"/>
      <c r="F487" s="206"/>
    </row>
    <row r="488" ht="14.25" customHeight="1">
      <c r="D488" s="205"/>
      <c r="E488" s="206"/>
      <c r="F488" s="206"/>
    </row>
    <row r="489" ht="14.25" customHeight="1">
      <c r="D489" s="205"/>
      <c r="E489" s="206"/>
      <c r="F489" s="206"/>
    </row>
    <row r="490" ht="14.25" customHeight="1">
      <c r="D490" s="205"/>
      <c r="E490" s="206"/>
      <c r="F490" s="206"/>
    </row>
    <row r="491" ht="14.25" customHeight="1">
      <c r="D491" s="205"/>
      <c r="E491" s="206"/>
      <c r="F491" s="206"/>
    </row>
    <row r="492" ht="14.25" customHeight="1">
      <c r="D492" s="205"/>
      <c r="E492" s="206"/>
      <c r="F492" s="206"/>
    </row>
    <row r="493" ht="14.25" customHeight="1">
      <c r="D493" s="205"/>
      <c r="E493" s="206"/>
      <c r="F493" s="206"/>
    </row>
    <row r="494" ht="14.25" customHeight="1">
      <c r="D494" s="205"/>
      <c r="E494" s="206"/>
      <c r="F494" s="206"/>
    </row>
    <row r="495" ht="14.25" customHeight="1">
      <c r="D495" s="205"/>
      <c r="E495" s="206"/>
      <c r="F495" s="206"/>
    </row>
    <row r="496" ht="14.25" customHeight="1">
      <c r="D496" s="205"/>
      <c r="E496" s="206"/>
      <c r="F496" s="206"/>
    </row>
    <row r="497" ht="14.25" customHeight="1">
      <c r="D497" s="205"/>
      <c r="E497" s="206"/>
      <c r="F497" s="206"/>
    </row>
    <row r="498" ht="14.25" customHeight="1">
      <c r="D498" s="205"/>
      <c r="E498" s="206"/>
      <c r="F498" s="206"/>
    </row>
    <row r="499" ht="14.25" customHeight="1">
      <c r="D499" s="205"/>
      <c r="E499" s="206"/>
      <c r="F499" s="206"/>
    </row>
    <row r="500" ht="14.25" customHeight="1">
      <c r="D500" s="205"/>
      <c r="E500" s="206"/>
      <c r="F500" s="206"/>
    </row>
    <row r="501" ht="14.25" customHeight="1">
      <c r="D501" s="205"/>
      <c r="E501" s="206"/>
      <c r="F501" s="206"/>
    </row>
    <row r="502" ht="14.25" customHeight="1">
      <c r="D502" s="205"/>
      <c r="E502" s="206"/>
      <c r="F502" s="206"/>
    </row>
    <row r="503" ht="14.25" customHeight="1">
      <c r="D503" s="205"/>
      <c r="E503" s="206"/>
      <c r="F503" s="206"/>
    </row>
    <row r="504" ht="14.25" customHeight="1">
      <c r="D504" s="205"/>
      <c r="E504" s="206"/>
      <c r="F504" s="206"/>
    </row>
    <row r="505" ht="14.25" customHeight="1">
      <c r="D505" s="205"/>
      <c r="E505" s="206"/>
      <c r="F505" s="206"/>
    </row>
    <row r="506" ht="14.25" customHeight="1">
      <c r="D506" s="205"/>
      <c r="E506" s="206"/>
      <c r="F506" s="206"/>
    </row>
    <row r="507" ht="14.25" customHeight="1">
      <c r="D507" s="205"/>
      <c r="E507" s="206"/>
      <c r="F507" s="206"/>
    </row>
    <row r="508" ht="14.25" customHeight="1">
      <c r="D508" s="205"/>
      <c r="E508" s="206"/>
      <c r="F508" s="206"/>
    </row>
    <row r="509" ht="14.25" customHeight="1">
      <c r="D509" s="205"/>
      <c r="E509" s="206"/>
      <c r="F509" s="206"/>
    </row>
    <row r="510" ht="14.25" customHeight="1">
      <c r="D510" s="205"/>
      <c r="E510" s="206"/>
      <c r="F510" s="206"/>
    </row>
    <row r="511" ht="14.25" customHeight="1">
      <c r="D511" s="205"/>
      <c r="E511" s="206"/>
      <c r="F511" s="206"/>
    </row>
    <row r="512" ht="14.25" customHeight="1">
      <c r="D512" s="205"/>
      <c r="E512" s="206"/>
      <c r="F512" s="206"/>
    </row>
    <row r="513" ht="14.25" customHeight="1">
      <c r="D513" s="205"/>
      <c r="E513" s="206"/>
      <c r="F513" s="206"/>
    </row>
    <row r="514" ht="14.25" customHeight="1">
      <c r="D514" s="205"/>
      <c r="E514" s="206"/>
      <c r="F514" s="206"/>
    </row>
    <row r="515" ht="14.25" customHeight="1">
      <c r="D515" s="205"/>
      <c r="E515" s="206"/>
      <c r="F515" s="206"/>
    </row>
    <row r="516" ht="14.25" customHeight="1">
      <c r="D516" s="205"/>
      <c r="E516" s="206"/>
      <c r="F516" s="206"/>
    </row>
    <row r="517" ht="14.25" customHeight="1">
      <c r="D517" s="205"/>
      <c r="E517" s="206"/>
      <c r="F517" s="206"/>
    </row>
    <row r="518" ht="14.25" customHeight="1">
      <c r="D518" s="205"/>
      <c r="E518" s="206"/>
      <c r="F518" s="206"/>
    </row>
    <row r="519" ht="14.25" customHeight="1">
      <c r="D519" s="205"/>
      <c r="E519" s="206"/>
      <c r="F519" s="206"/>
    </row>
    <row r="520" ht="14.25" customHeight="1">
      <c r="D520" s="205"/>
      <c r="E520" s="206"/>
      <c r="F520" s="206"/>
    </row>
    <row r="521" ht="14.25" customHeight="1">
      <c r="D521" s="205"/>
      <c r="E521" s="206"/>
      <c r="F521" s="206"/>
    </row>
    <row r="522" ht="14.25" customHeight="1">
      <c r="D522" s="205"/>
      <c r="E522" s="206"/>
      <c r="F522" s="206"/>
    </row>
    <row r="523" ht="14.25" customHeight="1">
      <c r="D523" s="205"/>
      <c r="E523" s="206"/>
      <c r="F523" s="206"/>
    </row>
    <row r="524" ht="14.25" customHeight="1">
      <c r="D524" s="205"/>
      <c r="E524" s="206"/>
      <c r="F524" s="206"/>
    </row>
    <row r="525" ht="14.25" customHeight="1">
      <c r="D525" s="205"/>
      <c r="E525" s="206"/>
      <c r="F525" s="206"/>
    </row>
    <row r="526" ht="14.25" customHeight="1">
      <c r="D526" s="205"/>
      <c r="E526" s="206"/>
      <c r="F526" s="206"/>
    </row>
    <row r="527" ht="14.25" customHeight="1">
      <c r="D527" s="205"/>
      <c r="E527" s="206"/>
      <c r="F527" s="206"/>
    </row>
    <row r="528" ht="14.25" customHeight="1">
      <c r="D528" s="205"/>
      <c r="E528" s="206"/>
      <c r="F528" s="206"/>
    </row>
    <row r="529" ht="14.25" customHeight="1">
      <c r="D529" s="205"/>
      <c r="E529" s="206"/>
      <c r="F529" s="206"/>
    </row>
    <row r="530" ht="14.25" customHeight="1">
      <c r="D530" s="205"/>
      <c r="E530" s="206"/>
      <c r="F530" s="206"/>
    </row>
    <row r="531" ht="14.25" customHeight="1">
      <c r="D531" s="205"/>
      <c r="E531" s="206"/>
      <c r="F531" s="206"/>
    </row>
    <row r="532" ht="14.25" customHeight="1">
      <c r="D532" s="205"/>
      <c r="E532" s="206"/>
      <c r="F532" s="206"/>
    </row>
    <row r="533" ht="14.25" customHeight="1">
      <c r="D533" s="205"/>
      <c r="E533" s="206"/>
      <c r="F533" s="206"/>
    </row>
    <row r="534" ht="14.25" customHeight="1">
      <c r="D534" s="205"/>
      <c r="E534" s="206"/>
      <c r="F534" s="206"/>
    </row>
    <row r="535" ht="14.25" customHeight="1">
      <c r="D535" s="205"/>
      <c r="E535" s="206"/>
      <c r="F535" s="206"/>
    </row>
    <row r="536" ht="14.25" customHeight="1">
      <c r="D536" s="205"/>
      <c r="E536" s="206"/>
      <c r="F536" s="206"/>
    </row>
    <row r="537" ht="14.25" customHeight="1">
      <c r="D537" s="205"/>
      <c r="E537" s="206"/>
      <c r="F537" s="206"/>
    </row>
    <row r="538" ht="14.25" customHeight="1">
      <c r="D538" s="205"/>
      <c r="E538" s="206"/>
      <c r="F538" s="206"/>
    </row>
    <row r="539" ht="14.25" customHeight="1">
      <c r="D539" s="205"/>
      <c r="E539" s="206"/>
      <c r="F539" s="206"/>
    </row>
    <row r="540" ht="14.25" customHeight="1">
      <c r="D540" s="205"/>
      <c r="E540" s="206"/>
      <c r="F540" s="206"/>
    </row>
    <row r="541" ht="14.25" customHeight="1">
      <c r="D541" s="205"/>
      <c r="E541" s="206"/>
      <c r="F541" s="206"/>
    </row>
    <row r="542" ht="14.25" customHeight="1">
      <c r="D542" s="205"/>
      <c r="E542" s="206"/>
      <c r="F542" s="206"/>
    </row>
    <row r="543" ht="14.25" customHeight="1">
      <c r="D543" s="205"/>
      <c r="E543" s="206"/>
      <c r="F543" s="206"/>
    </row>
    <row r="544" ht="14.25" customHeight="1">
      <c r="D544" s="205"/>
      <c r="E544" s="206"/>
      <c r="F544" s="206"/>
    </row>
    <row r="545" ht="14.25" customHeight="1">
      <c r="D545" s="205"/>
      <c r="E545" s="206"/>
      <c r="F545" s="206"/>
    </row>
    <row r="546" ht="14.25" customHeight="1">
      <c r="D546" s="205"/>
      <c r="E546" s="206"/>
      <c r="F546" s="206"/>
    </row>
    <row r="547" ht="14.25" customHeight="1">
      <c r="D547" s="205"/>
      <c r="E547" s="206"/>
      <c r="F547" s="206"/>
    </row>
    <row r="548" ht="14.25" customHeight="1">
      <c r="D548" s="205"/>
      <c r="E548" s="206"/>
      <c r="F548" s="206"/>
    </row>
    <row r="549" ht="14.25" customHeight="1">
      <c r="D549" s="205"/>
      <c r="E549" s="206"/>
      <c r="F549" s="206"/>
    </row>
    <row r="550" ht="14.25" customHeight="1">
      <c r="D550" s="205"/>
      <c r="E550" s="206"/>
      <c r="F550" s="206"/>
    </row>
    <row r="551" ht="14.25" customHeight="1">
      <c r="D551" s="205"/>
      <c r="E551" s="206"/>
      <c r="F551" s="206"/>
    </row>
    <row r="552" ht="14.25" customHeight="1">
      <c r="D552" s="205"/>
      <c r="E552" s="206"/>
      <c r="F552" s="206"/>
    </row>
    <row r="553" ht="14.25" customHeight="1">
      <c r="D553" s="205"/>
      <c r="E553" s="206"/>
      <c r="F553" s="206"/>
    </row>
    <row r="554" ht="14.25" customHeight="1">
      <c r="D554" s="205"/>
      <c r="E554" s="206"/>
      <c r="F554" s="206"/>
    </row>
    <row r="555" ht="14.25" customHeight="1">
      <c r="D555" s="205"/>
      <c r="E555" s="206"/>
      <c r="F555" s="206"/>
    </row>
    <row r="556" ht="14.25" customHeight="1">
      <c r="D556" s="205"/>
      <c r="E556" s="206"/>
      <c r="F556" s="206"/>
    </row>
    <row r="557" ht="14.25" customHeight="1">
      <c r="D557" s="205"/>
      <c r="E557" s="206"/>
      <c r="F557" s="206"/>
    </row>
    <row r="558" ht="14.25" customHeight="1">
      <c r="D558" s="205"/>
      <c r="E558" s="206"/>
      <c r="F558" s="206"/>
    </row>
    <row r="559" ht="14.25" customHeight="1">
      <c r="D559" s="205"/>
      <c r="E559" s="206"/>
      <c r="F559" s="206"/>
    </row>
    <row r="560" ht="14.25" customHeight="1">
      <c r="D560" s="205"/>
      <c r="E560" s="206"/>
      <c r="F560" s="206"/>
    </row>
    <row r="561" ht="14.25" customHeight="1">
      <c r="D561" s="205"/>
      <c r="E561" s="206"/>
      <c r="F561" s="206"/>
    </row>
    <row r="562" ht="14.25" customHeight="1">
      <c r="D562" s="205"/>
      <c r="E562" s="206"/>
      <c r="F562" s="206"/>
    </row>
    <row r="563" ht="14.25" customHeight="1">
      <c r="D563" s="205"/>
      <c r="E563" s="206"/>
      <c r="F563" s="206"/>
    </row>
    <row r="564" ht="14.25" customHeight="1">
      <c r="D564" s="205"/>
      <c r="E564" s="206"/>
      <c r="F564" s="206"/>
    </row>
    <row r="565" ht="14.25" customHeight="1">
      <c r="D565" s="205"/>
      <c r="E565" s="206"/>
      <c r="F565" s="206"/>
    </row>
    <row r="566" ht="14.25" customHeight="1">
      <c r="D566" s="205"/>
      <c r="E566" s="206"/>
      <c r="F566" s="206"/>
    </row>
    <row r="567" ht="14.25" customHeight="1">
      <c r="D567" s="205"/>
      <c r="E567" s="206"/>
      <c r="F567" s="206"/>
    </row>
    <row r="568" ht="14.25" customHeight="1">
      <c r="D568" s="205"/>
      <c r="E568" s="206"/>
      <c r="F568" s="206"/>
    </row>
    <row r="569" ht="14.25" customHeight="1">
      <c r="D569" s="205"/>
      <c r="E569" s="206"/>
      <c r="F569" s="206"/>
    </row>
    <row r="570" ht="14.25" customHeight="1">
      <c r="D570" s="205"/>
      <c r="E570" s="206"/>
      <c r="F570" s="206"/>
    </row>
    <row r="571" ht="14.25" customHeight="1">
      <c r="D571" s="205"/>
      <c r="E571" s="206"/>
      <c r="F571" s="206"/>
    </row>
    <row r="572" ht="14.25" customHeight="1">
      <c r="D572" s="205"/>
      <c r="E572" s="206"/>
      <c r="F572" s="206"/>
    </row>
    <row r="573" ht="14.25" customHeight="1">
      <c r="D573" s="205"/>
      <c r="E573" s="206"/>
      <c r="F573" s="206"/>
    </row>
    <row r="574" ht="14.25" customHeight="1">
      <c r="D574" s="205"/>
      <c r="E574" s="206"/>
      <c r="F574" s="206"/>
    </row>
    <row r="575" ht="14.25" customHeight="1">
      <c r="D575" s="205"/>
      <c r="E575" s="206"/>
      <c r="F575" s="206"/>
    </row>
    <row r="576" ht="14.25" customHeight="1">
      <c r="D576" s="205"/>
      <c r="E576" s="206"/>
      <c r="F576" s="206"/>
    </row>
    <row r="577" ht="14.25" customHeight="1">
      <c r="D577" s="205"/>
      <c r="E577" s="206"/>
      <c r="F577" s="206"/>
    </row>
    <row r="578" ht="14.25" customHeight="1">
      <c r="D578" s="205"/>
      <c r="E578" s="206"/>
      <c r="F578" s="206"/>
    </row>
    <row r="579" ht="14.25" customHeight="1">
      <c r="D579" s="205"/>
      <c r="E579" s="206"/>
      <c r="F579" s="206"/>
    </row>
    <row r="580" ht="14.25" customHeight="1">
      <c r="D580" s="205"/>
      <c r="E580" s="206"/>
      <c r="F580" s="206"/>
    </row>
    <row r="581" ht="14.25" customHeight="1">
      <c r="D581" s="205"/>
      <c r="E581" s="206"/>
      <c r="F581" s="206"/>
    </row>
    <row r="582" ht="14.25" customHeight="1">
      <c r="D582" s="205"/>
      <c r="E582" s="206"/>
      <c r="F582" s="206"/>
    </row>
    <row r="583" ht="14.25" customHeight="1">
      <c r="D583" s="205"/>
      <c r="E583" s="206"/>
      <c r="F583" s="206"/>
    </row>
    <row r="584" ht="14.25" customHeight="1">
      <c r="D584" s="205"/>
      <c r="E584" s="206"/>
      <c r="F584" s="206"/>
    </row>
    <row r="585" ht="14.25" customHeight="1">
      <c r="D585" s="205"/>
      <c r="E585" s="206"/>
      <c r="F585" s="206"/>
    </row>
    <row r="586" ht="14.25" customHeight="1">
      <c r="D586" s="205"/>
      <c r="E586" s="206"/>
      <c r="F586" s="206"/>
    </row>
    <row r="587" ht="14.25" customHeight="1">
      <c r="D587" s="205"/>
      <c r="E587" s="206"/>
      <c r="F587" s="206"/>
    </row>
    <row r="588" ht="14.25" customHeight="1">
      <c r="D588" s="205"/>
      <c r="E588" s="206"/>
      <c r="F588" s="206"/>
    </row>
    <row r="589" ht="14.25" customHeight="1">
      <c r="D589" s="205"/>
      <c r="E589" s="206"/>
      <c r="F589" s="206"/>
    </row>
    <row r="590" ht="14.25" customHeight="1">
      <c r="D590" s="205"/>
      <c r="E590" s="206"/>
      <c r="F590" s="206"/>
    </row>
    <row r="591" ht="14.25" customHeight="1">
      <c r="D591" s="205"/>
      <c r="E591" s="206"/>
      <c r="F591" s="206"/>
    </row>
    <row r="592" ht="14.25" customHeight="1">
      <c r="D592" s="205"/>
      <c r="E592" s="206"/>
      <c r="F592" s="206"/>
    </row>
    <row r="593" ht="14.25" customHeight="1">
      <c r="D593" s="205"/>
      <c r="E593" s="206"/>
      <c r="F593" s="206"/>
    </row>
    <row r="594" ht="14.25" customHeight="1">
      <c r="D594" s="205"/>
      <c r="E594" s="206"/>
      <c r="F594" s="206"/>
    </row>
    <row r="595" ht="14.25" customHeight="1">
      <c r="D595" s="205"/>
      <c r="E595" s="206"/>
      <c r="F595" s="206"/>
    </row>
    <row r="596" ht="14.25" customHeight="1">
      <c r="D596" s="205"/>
      <c r="E596" s="206"/>
      <c r="F596" s="206"/>
    </row>
    <row r="597" ht="14.25" customHeight="1">
      <c r="D597" s="205"/>
      <c r="E597" s="206"/>
      <c r="F597" s="206"/>
    </row>
    <row r="598" ht="14.25" customHeight="1">
      <c r="D598" s="205"/>
      <c r="E598" s="206"/>
      <c r="F598" s="206"/>
    </row>
    <row r="599" ht="14.25" customHeight="1">
      <c r="D599" s="205"/>
      <c r="E599" s="206"/>
      <c r="F599" s="206"/>
    </row>
    <row r="600" ht="14.25" customHeight="1">
      <c r="D600" s="205"/>
      <c r="E600" s="206"/>
      <c r="F600" s="206"/>
    </row>
    <row r="601" ht="14.25" customHeight="1">
      <c r="D601" s="205"/>
      <c r="E601" s="206"/>
      <c r="F601" s="206"/>
    </row>
    <row r="602" ht="14.25" customHeight="1">
      <c r="D602" s="205"/>
      <c r="E602" s="206"/>
      <c r="F602" s="206"/>
    </row>
    <row r="603" ht="14.25" customHeight="1">
      <c r="D603" s="205"/>
      <c r="E603" s="206"/>
      <c r="F603" s="206"/>
    </row>
    <row r="604" ht="14.25" customHeight="1">
      <c r="D604" s="205"/>
      <c r="E604" s="206"/>
      <c r="F604" s="206"/>
    </row>
    <row r="605" ht="14.25" customHeight="1">
      <c r="D605" s="205"/>
      <c r="E605" s="206"/>
      <c r="F605" s="206"/>
    </row>
    <row r="606" ht="14.25" customHeight="1">
      <c r="D606" s="205"/>
      <c r="E606" s="206"/>
      <c r="F606" s="206"/>
    </row>
    <row r="607" ht="14.25" customHeight="1">
      <c r="D607" s="205"/>
      <c r="E607" s="206"/>
      <c r="F607" s="206"/>
    </row>
    <row r="608" ht="14.25" customHeight="1">
      <c r="D608" s="205"/>
      <c r="E608" s="206"/>
      <c r="F608" s="206"/>
    </row>
    <row r="609" ht="14.25" customHeight="1">
      <c r="D609" s="205"/>
      <c r="E609" s="206"/>
      <c r="F609" s="206"/>
    </row>
    <row r="610" ht="14.25" customHeight="1">
      <c r="D610" s="205"/>
      <c r="E610" s="206"/>
      <c r="F610" s="206"/>
    </row>
    <row r="611" ht="14.25" customHeight="1">
      <c r="D611" s="205"/>
      <c r="E611" s="206"/>
      <c r="F611" s="206"/>
    </row>
    <row r="612" ht="14.25" customHeight="1">
      <c r="D612" s="205"/>
      <c r="E612" s="206"/>
      <c r="F612" s="206"/>
    </row>
    <row r="613" ht="14.25" customHeight="1">
      <c r="D613" s="205"/>
      <c r="E613" s="206"/>
      <c r="F613" s="206"/>
    </row>
    <row r="614" ht="14.25" customHeight="1">
      <c r="D614" s="205"/>
      <c r="E614" s="206"/>
      <c r="F614" s="206"/>
    </row>
    <row r="615" ht="14.25" customHeight="1">
      <c r="D615" s="205"/>
      <c r="E615" s="206"/>
      <c r="F615" s="206"/>
    </row>
    <row r="616" ht="14.25" customHeight="1">
      <c r="D616" s="205"/>
      <c r="E616" s="206"/>
      <c r="F616" s="206"/>
    </row>
    <row r="617" ht="14.25" customHeight="1">
      <c r="D617" s="205"/>
      <c r="E617" s="206"/>
      <c r="F617" s="206"/>
    </row>
    <row r="618" ht="14.25" customHeight="1">
      <c r="D618" s="205"/>
      <c r="E618" s="206"/>
      <c r="F618" s="206"/>
    </row>
    <row r="619" ht="14.25" customHeight="1">
      <c r="D619" s="205"/>
      <c r="E619" s="206"/>
      <c r="F619" s="206"/>
    </row>
    <row r="620" ht="14.25" customHeight="1">
      <c r="D620" s="205"/>
      <c r="E620" s="206"/>
      <c r="F620" s="206"/>
    </row>
    <row r="621" ht="14.25" customHeight="1">
      <c r="D621" s="205"/>
      <c r="E621" s="206"/>
      <c r="F621" s="206"/>
    </row>
    <row r="622" ht="14.25" customHeight="1">
      <c r="D622" s="205"/>
      <c r="E622" s="206"/>
      <c r="F622" s="206"/>
    </row>
    <row r="623" ht="14.25" customHeight="1">
      <c r="D623" s="205"/>
      <c r="E623" s="206"/>
      <c r="F623" s="206"/>
    </row>
    <row r="624" ht="14.25" customHeight="1">
      <c r="D624" s="205"/>
      <c r="E624" s="206"/>
      <c r="F624" s="206"/>
    </row>
    <row r="625" ht="14.25" customHeight="1">
      <c r="D625" s="205"/>
      <c r="E625" s="206"/>
      <c r="F625" s="206"/>
    </row>
    <row r="626" ht="14.25" customHeight="1">
      <c r="D626" s="205"/>
      <c r="E626" s="206"/>
      <c r="F626" s="206"/>
    </row>
    <row r="627" ht="14.25" customHeight="1">
      <c r="D627" s="205"/>
      <c r="E627" s="206"/>
      <c r="F627" s="206"/>
    </row>
    <row r="628" ht="14.25" customHeight="1">
      <c r="D628" s="205"/>
      <c r="E628" s="206"/>
      <c r="F628" s="206"/>
    </row>
    <row r="629" ht="14.25" customHeight="1">
      <c r="D629" s="205"/>
      <c r="E629" s="206"/>
      <c r="F629" s="206"/>
    </row>
    <row r="630" ht="14.25" customHeight="1">
      <c r="D630" s="205"/>
      <c r="E630" s="206"/>
      <c r="F630" s="206"/>
    </row>
    <row r="631" ht="14.25" customHeight="1">
      <c r="D631" s="205"/>
      <c r="E631" s="206"/>
      <c r="F631" s="206"/>
    </row>
    <row r="632" ht="14.25" customHeight="1">
      <c r="D632" s="205"/>
      <c r="E632" s="206"/>
      <c r="F632" s="206"/>
    </row>
    <row r="633" ht="14.25" customHeight="1">
      <c r="D633" s="205"/>
      <c r="E633" s="206"/>
      <c r="F633" s="206"/>
    </row>
    <row r="634" ht="14.25" customHeight="1">
      <c r="D634" s="205"/>
      <c r="E634" s="206"/>
      <c r="F634" s="206"/>
    </row>
    <row r="635" ht="14.25" customHeight="1">
      <c r="D635" s="205"/>
      <c r="E635" s="206"/>
      <c r="F635" s="206"/>
    </row>
    <row r="636" ht="14.25" customHeight="1">
      <c r="D636" s="205"/>
      <c r="E636" s="206"/>
      <c r="F636" s="206"/>
    </row>
    <row r="637" ht="14.25" customHeight="1">
      <c r="D637" s="205"/>
      <c r="E637" s="206"/>
      <c r="F637" s="206"/>
    </row>
    <row r="638" ht="14.25" customHeight="1">
      <c r="D638" s="205"/>
      <c r="E638" s="206"/>
      <c r="F638" s="206"/>
    </row>
    <row r="639" ht="14.25" customHeight="1">
      <c r="D639" s="205"/>
      <c r="E639" s="206"/>
      <c r="F639" s="206"/>
    </row>
    <row r="640" ht="14.25" customHeight="1">
      <c r="D640" s="205"/>
      <c r="E640" s="206"/>
      <c r="F640" s="206"/>
    </row>
    <row r="641" ht="14.25" customHeight="1">
      <c r="D641" s="205"/>
      <c r="E641" s="206"/>
      <c r="F641" s="206"/>
    </row>
    <row r="642" ht="14.25" customHeight="1">
      <c r="D642" s="205"/>
      <c r="E642" s="206"/>
      <c r="F642" s="206"/>
    </row>
    <row r="643" ht="14.25" customHeight="1">
      <c r="D643" s="205"/>
      <c r="E643" s="206"/>
      <c r="F643" s="206"/>
    </row>
    <row r="644" ht="14.25" customHeight="1">
      <c r="D644" s="205"/>
      <c r="E644" s="206"/>
      <c r="F644" s="206"/>
    </row>
    <row r="645" ht="14.25" customHeight="1">
      <c r="D645" s="205"/>
      <c r="E645" s="206"/>
      <c r="F645" s="206"/>
    </row>
    <row r="646" ht="14.25" customHeight="1">
      <c r="D646" s="205"/>
      <c r="E646" s="206"/>
      <c r="F646" s="206"/>
    </row>
    <row r="647" ht="14.25" customHeight="1">
      <c r="D647" s="205"/>
      <c r="E647" s="206"/>
      <c r="F647" s="206"/>
    </row>
    <row r="648" ht="14.25" customHeight="1">
      <c r="D648" s="205"/>
      <c r="E648" s="206"/>
      <c r="F648" s="206"/>
    </row>
    <row r="649" ht="14.25" customHeight="1">
      <c r="D649" s="205"/>
      <c r="E649" s="206"/>
      <c r="F649" s="206"/>
    </row>
    <row r="650" ht="14.25" customHeight="1">
      <c r="D650" s="205"/>
      <c r="E650" s="206"/>
      <c r="F650" s="206"/>
    </row>
    <row r="651" ht="14.25" customHeight="1">
      <c r="D651" s="205"/>
      <c r="E651" s="206"/>
      <c r="F651" s="206"/>
    </row>
    <row r="652" ht="14.25" customHeight="1">
      <c r="D652" s="205"/>
      <c r="E652" s="206"/>
      <c r="F652" s="206"/>
    </row>
    <row r="653" ht="14.25" customHeight="1">
      <c r="D653" s="205"/>
      <c r="E653" s="206"/>
      <c r="F653" s="206"/>
    </row>
    <row r="654" ht="14.25" customHeight="1">
      <c r="D654" s="205"/>
      <c r="E654" s="206"/>
      <c r="F654" s="206"/>
    </row>
    <row r="655" ht="14.25" customHeight="1">
      <c r="D655" s="205"/>
      <c r="E655" s="206"/>
      <c r="F655" s="206"/>
    </row>
    <row r="656" ht="14.25" customHeight="1">
      <c r="D656" s="205"/>
      <c r="E656" s="206"/>
      <c r="F656" s="206"/>
    </row>
    <row r="657" ht="14.25" customHeight="1">
      <c r="D657" s="205"/>
      <c r="E657" s="206"/>
      <c r="F657" s="206"/>
    </row>
    <row r="658" ht="14.25" customHeight="1">
      <c r="D658" s="205"/>
      <c r="E658" s="206"/>
      <c r="F658" s="206"/>
    </row>
    <row r="659" ht="14.25" customHeight="1">
      <c r="D659" s="205"/>
      <c r="E659" s="206"/>
      <c r="F659" s="206"/>
    </row>
    <row r="660" ht="14.25" customHeight="1">
      <c r="D660" s="205"/>
      <c r="E660" s="206"/>
      <c r="F660" s="206"/>
    </row>
    <row r="661" ht="14.25" customHeight="1">
      <c r="D661" s="205"/>
      <c r="E661" s="206"/>
      <c r="F661" s="206"/>
    </row>
    <row r="662" ht="14.25" customHeight="1">
      <c r="D662" s="205"/>
      <c r="E662" s="206"/>
      <c r="F662" s="206"/>
    </row>
    <row r="663" ht="14.25" customHeight="1">
      <c r="D663" s="205"/>
      <c r="E663" s="206"/>
      <c r="F663" s="206"/>
    </row>
    <row r="664" ht="14.25" customHeight="1">
      <c r="D664" s="205"/>
      <c r="E664" s="206"/>
      <c r="F664" s="206"/>
    </row>
    <row r="665" ht="14.25" customHeight="1">
      <c r="D665" s="205"/>
      <c r="E665" s="206"/>
      <c r="F665" s="206"/>
    </row>
    <row r="666" ht="14.25" customHeight="1">
      <c r="D666" s="205"/>
      <c r="E666" s="206"/>
      <c r="F666" s="206"/>
    </row>
    <row r="667" ht="14.25" customHeight="1">
      <c r="D667" s="205"/>
      <c r="E667" s="206"/>
      <c r="F667" s="206"/>
    </row>
    <row r="668" ht="14.25" customHeight="1">
      <c r="D668" s="205"/>
      <c r="E668" s="206"/>
      <c r="F668" s="206"/>
    </row>
    <row r="669" ht="14.25" customHeight="1">
      <c r="D669" s="205"/>
      <c r="E669" s="206"/>
      <c r="F669" s="206"/>
    </row>
    <row r="670" ht="14.25" customHeight="1">
      <c r="D670" s="205"/>
      <c r="E670" s="206"/>
      <c r="F670" s="206"/>
    </row>
    <row r="671" ht="14.25" customHeight="1">
      <c r="D671" s="205"/>
      <c r="E671" s="206"/>
      <c r="F671" s="206"/>
    </row>
    <row r="672" ht="14.25" customHeight="1">
      <c r="D672" s="205"/>
      <c r="E672" s="206"/>
      <c r="F672" s="206"/>
    </row>
    <row r="673" ht="14.25" customHeight="1">
      <c r="D673" s="205"/>
      <c r="E673" s="206"/>
      <c r="F673" s="206"/>
    </row>
    <row r="674" ht="14.25" customHeight="1">
      <c r="D674" s="205"/>
      <c r="E674" s="206"/>
      <c r="F674" s="206"/>
    </row>
    <row r="675" ht="14.25" customHeight="1">
      <c r="D675" s="205"/>
      <c r="E675" s="206"/>
      <c r="F675" s="206"/>
    </row>
    <row r="676" ht="14.25" customHeight="1">
      <c r="D676" s="205"/>
      <c r="E676" s="206"/>
      <c r="F676" s="206"/>
    </row>
    <row r="677" ht="14.25" customHeight="1">
      <c r="D677" s="205"/>
      <c r="E677" s="206"/>
      <c r="F677" s="206"/>
    </row>
    <row r="678" ht="14.25" customHeight="1">
      <c r="D678" s="205"/>
      <c r="E678" s="206"/>
      <c r="F678" s="206"/>
    </row>
    <row r="679" ht="14.25" customHeight="1">
      <c r="D679" s="205"/>
      <c r="E679" s="206"/>
      <c r="F679" s="206"/>
    </row>
    <row r="680" ht="14.25" customHeight="1">
      <c r="D680" s="205"/>
      <c r="E680" s="206"/>
      <c r="F680" s="206"/>
    </row>
    <row r="681" ht="14.25" customHeight="1">
      <c r="D681" s="205"/>
      <c r="E681" s="206"/>
      <c r="F681" s="206"/>
    </row>
    <row r="682" ht="14.25" customHeight="1">
      <c r="D682" s="205"/>
      <c r="E682" s="206"/>
      <c r="F682" s="206"/>
    </row>
    <row r="683" ht="14.25" customHeight="1">
      <c r="D683" s="205"/>
      <c r="E683" s="206"/>
      <c r="F683" s="206"/>
    </row>
    <row r="684" ht="14.25" customHeight="1">
      <c r="D684" s="205"/>
      <c r="E684" s="206"/>
      <c r="F684" s="206"/>
    </row>
    <row r="685" ht="14.25" customHeight="1">
      <c r="D685" s="205"/>
      <c r="E685" s="206"/>
      <c r="F685" s="206"/>
    </row>
    <row r="686" ht="14.25" customHeight="1">
      <c r="D686" s="205"/>
      <c r="E686" s="206"/>
      <c r="F686" s="206"/>
    </row>
    <row r="687" ht="14.25" customHeight="1">
      <c r="D687" s="205"/>
      <c r="E687" s="206"/>
      <c r="F687" s="206"/>
    </row>
    <row r="688" ht="14.25" customHeight="1">
      <c r="D688" s="205"/>
      <c r="E688" s="206"/>
      <c r="F688" s="206"/>
    </row>
    <row r="689" ht="14.25" customHeight="1">
      <c r="D689" s="205"/>
      <c r="E689" s="206"/>
      <c r="F689" s="206"/>
    </row>
    <row r="690" ht="14.25" customHeight="1">
      <c r="D690" s="205"/>
      <c r="E690" s="206"/>
      <c r="F690" s="206"/>
    </row>
    <row r="691" ht="14.25" customHeight="1">
      <c r="D691" s="205"/>
      <c r="E691" s="206"/>
      <c r="F691" s="206"/>
    </row>
    <row r="692" ht="14.25" customHeight="1">
      <c r="D692" s="205"/>
      <c r="E692" s="206"/>
      <c r="F692" s="206"/>
    </row>
    <row r="693" ht="14.25" customHeight="1">
      <c r="D693" s="205"/>
      <c r="E693" s="206"/>
      <c r="F693" s="206"/>
    </row>
    <row r="694" ht="14.25" customHeight="1">
      <c r="D694" s="205"/>
      <c r="E694" s="206"/>
      <c r="F694" s="206"/>
    </row>
    <row r="695" ht="14.25" customHeight="1">
      <c r="D695" s="205"/>
      <c r="E695" s="206"/>
      <c r="F695" s="206"/>
    </row>
    <row r="696" ht="14.25" customHeight="1">
      <c r="D696" s="205"/>
      <c r="E696" s="206"/>
      <c r="F696" s="206"/>
    </row>
    <row r="697" ht="14.25" customHeight="1">
      <c r="D697" s="205"/>
      <c r="E697" s="206"/>
      <c r="F697" s="206"/>
    </row>
    <row r="698" ht="14.25" customHeight="1">
      <c r="D698" s="205"/>
      <c r="E698" s="206"/>
      <c r="F698" s="206"/>
    </row>
    <row r="699" ht="14.25" customHeight="1">
      <c r="D699" s="205"/>
      <c r="E699" s="206"/>
      <c r="F699" s="206"/>
    </row>
    <row r="700" ht="14.25" customHeight="1">
      <c r="D700" s="205"/>
      <c r="E700" s="206"/>
      <c r="F700" s="206"/>
    </row>
    <row r="701" ht="14.25" customHeight="1">
      <c r="D701" s="205"/>
      <c r="E701" s="206"/>
      <c r="F701" s="206"/>
    </row>
    <row r="702" ht="14.25" customHeight="1">
      <c r="D702" s="205"/>
      <c r="E702" s="206"/>
      <c r="F702" s="206"/>
    </row>
    <row r="703" ht="14.25" customHeight="1">
      <c r="D703" s="205"/>
      <c r="E703" s="206"/>
      <c r="F703" s="206"/>
    </row>
    <row r="704" ht="14.25" customHeight="1">
      <c r="D704" s="205"/>
      <c r="E704" s="206"/>
      <c r="F704" s="206"/>
    </row>
    <row r="705" ht="14.25" customHeight="1">
      <c r="D705" s="205"/>
      <c r="E705" s="206"/>
      <c r="F705" s="206"/>
    </row>
    <row r="706" ht="14.25" customHeight="1">
      <c r="D706" s="205"/>
      <c r="E706" s="206"/>
      <c r="F706" s="206"/>
    </row>
    <row r="707" ht="14.25" customHeight="1">
      <c r="D707" s="205"/>
      <c r="E707" s="206"/>
      <c r="F707" s="206"/>
    </row>
    <row r="708" ht="14.25" customHeight="1">
      <c r="D708" s="205"/>
      <c r="E708" s="206"/>
      <c r="F708" s="206"/>
    </row>
    <row r="709" ht="14.25" customHeight="1">
      <c r="D709" s="205"/>
      <c r="E709" s="206"/>
      <c r="F709" s="206"/>
    </row>
    <row r="710" ht="14.25" customHeight="1">
      <c r="D710" s="205"/>
      <c r="E710" s="206"/>
      <c r="F710" s="206"/>
    </row>
    <row r="711" ht="14.25" customHeight="1">
      <c r="D711" s="205"/>
      <c r="E711" s="206"/>
      <c r="F711" s="206"/>
    </row>
    <row r="712" ht="14.25" customHeight="1">
      <c r="D712" s="205"/>
      <c r="E712" s="206"/>
      <c r="F712" s="206"/>
    </row>
    <row r="713" ht="14.25" customHeight="1">
      <c r="D713" s="205"/>
      <c r="E713" s="206"/>
      <c r="F713" s="206"/>
    </row>
    <row r="714" ht="14.25" customHeight="1">
      <c r="D714" s="205"/>
      <c r="E714" s="206"/>
      <c r="F714" s="206"/>
    </row>
    <row r="715" ht="14.25" customHeight="1">
      <c r="D715" s="205"/>
      <c r="E715" s="206"/>
      <c r="F715" s="206"/>
    </row>
    <row r="716" ht="14.25" customHeight="1">
      <c r="D716" s="205"/>
      <c r="E716" s="206"/>
      <c r="F716" s="206"/>
    </row>
    <row r="717" ht="14.25" customHeight="1">
      <c r="D717" s="205"/>
      <c r="E717" s="206"/>
      <c r="F717" s="206"/>
    </row>
    <row r="718" ht="14.25" customHeight="1">
      <c r="D718" s="205"/>
      <c r="E718" s="206"/>
      <c r="F718" s="206"/>
    </row>
    <row r="719" ht="14.25" customHeight="1">
      <c r="D719" s="205"/>
      <c r="E719" s="206"/>
      <c r="F719" s="206"/>
    </row>
    <row r="720" ht="14.25" customHeight="1">
      <c r="D720" s="205"/>
      <c r="E720" s="206"/>
      <c r="F720" s="206"/>
    </row>
    <row r="721" ht="14.25" customHeight="1">
      <c r="D721" s="205"/>
      <c r="E721" s="206"/>
      <c r="F721" s="206"/>
    </row>
    <row r="722" ht="14.25" customHeight="1">
      <c r="D722" s="205"/>
      <c r="E722" s="206"/>
      <c r="F722" s="206"/>
    </row>
    <row r="723" ht="14.25" customHeight="1">
      <c r="D723" s="205"/>
      <c r="E723" s="206"/>
      <c r="F723" s="206"/>
    </row>
    <row r="724" ht="14.25" customHeight="1">
      <c r="D724" s="205"/>
      <c r="E724" s="206"/>
      <c r="F724" s="206"/>
    </row>
    <row r="725" ht="14.25" customHeight="1">
      <c r="D725" s="205"/>
      <c r="E725" s="206"/>
      <c r="F725" s="206"/>
    </row>
    <row r="726" ht="14.25" customHeight="1">
      <c r="D726" s="205"/>
      <c r="E726" s="206"/>
      <c r="F726" s="206"/>
    </row>
    <row r="727" ht="14.25" customHeight="1">
      <c r="D727" s="205"/>
      <c r="E727" s="206"/>
      <c r="F727" s="206"/>
    </row>
    <row r="728" ht="14.25" customHeight="1">
      <c r="D728" s="205"/>
      <c r="E728" s="206"/>
      <c r="F728" s="206"/>
    </row>
    <row r="729" ht="14.25" customHeight="1">
      <c r="D729" s="205"/>
      <c r="E729" s="206"/>
      <c r="F729" s="206"/>
    </row>
    <row r="730" ht="14.25" customHeight="1">
      <c r="D730" s="205"/>
      <c r="E730" s="206"/>
      <c r="F730" s="206"/>
    </row>
    <row r="731" ht="14.25" customHeight="1">
      <c r="D731" s="205"/>
      <c r="E731" s="206"/>
      <c r="F731" s="206"/>
    </row>
    <row r="732" ht="14.25" customHeight="1">
      <c r="D732" s="205"/>
      <c r="E732" s="206"/>
      <c r="F732" s="206"/>
    </row>
    <row r="733" ht="14.25" customHeight="1">
      <c r="D733" s="205"/>
      <c r="E733" s="206"/>
      <c r="F733" s="206"/>
    </row>
    <row r="734" ht="14.25" customHeight="1">
      <c r="D734" s="205"/>
      <c r="E734" s="206"/>
      <c r="F734" s="206"/>
    </row>
    <row r="735" ht="14.25" customHeight="1">
      <c r="D735" s="205"/>
      <c r="E735" s="206"/>
      <c r="F735" s="206"/>
    </row>
    <row r="736" ht="14.25" customHeight="1">
      <c r="D736" s="205"/>
      <c r="E736" s="206"/>
      <c r="F736" s="206"/>
    </row>
    <row r="737" ht="14.25" customHeight="1">
      <c r="D737" s="205"/>
      <c r="E737" s="206"/>
      <c r="F737" s="206"/>
    </row>
    <row r="738" ht="14.25" customHeight="1">
      <c r="D738" s="205"/>
      <c r="E738" s="206"/>
      <c r="F738" s="206"/>
    </row>
    <row r="739" ht="14.25" customHeight="1">
      <c r="D739" s="205"/>
      <c r="E739" s="206"/>
      <c r="F739" s="206"/>
    </row>
    <row r="740" ht="14.25" customHeight="1">
      <c r="D740" s="205"/>
      <c r="E740" s="206"/>
      <c r="F740" s="206"/>
    </row>
    <row r="741" ht="14.25" customHeight="1">
      <c r="D741" s="205"/>
      <c r="E741" s="206"/>
      <c r="F741" s="206"/>
    </row>
    <row r="742" ht="14.25" customHeight="1">
      <c r="D742" s="205"/>
      <c r="E742" s="206"/>
      <c r="F742" s="206"/>
    </row>
    <row r="743" ht="14.25" customHeight="1">
      <c r="D743" s="205"/>
      <c r="E743" s="206"/>
      <c r="F743" s="206"/>
    </row>
    <row r="744" ht="14.25" customHeight="1">
      <c r="D744" s="205"/>
      <c r="E744" s="206"/>
      <c r="F744" s="206"/>
    </row>
    <row r="745" ht="14.25" customHeight="1">
      <c r="D745" s="205"/>
      <c r="E745" s="206"/>
      <c r="F745" s="206"/>
    </row>
    <row r="746" ht="14.25" customHeight="1">
      <c r="D746" s="205"/>
      <c r="E746" s="206"/>
      <c r="F746" s="206"/>
    </row>
    <row r="747" ht="14.25" customHeight="1">
      <c r="D747" s="205"/>
      <c r="E747" s="206"/>
      <c r="F747" s="206"/>
    </row>
    <row r="748" ht="14.25" customHeight="1">
      <c r="D748" s="205"/>
      <c r="E748" s="206"/>
      <c r="F748" s="206"/>
    </row>
    <row r="749" ht="14.25" customHeight="1">
      <c r="D749" s="205"/>
      <c r="E749" s="206"/>
      <c r="F749" s="206"/>
    </row>
    <row r="750" ht="14.25" customHeight="1">
      <c r="D750" s="205"/>
      <c r="E750" s="206"/>
      <c r="F750" s="206"/>
    </row>
    <row r="751" ht="14.25" customHeight="1">
      <c r="D751" s="205"/>
      <c r="E751" s="206"/>
      <c r="F751" s="206"/>
    </row>
    <row r="752" ht="14.25" customHeight="1">
      <c r="D752" s="205"/>
      <c r="E752" s="206"/>
      <c r="F752" s="206"/>
    </row>
    <row r="753" ht="14.25" customHeight="1">
      <c r="D753" s="205"/>
      <c r="E753" s="206"/>
      <c r="F753" s="206"/>
    </row>
    <row r="754" ht="14.25" customHeight="1">
      <c r="D754" s="205"/>
      <c r="E754" s="206"/>
      <c r="F754" s="206"/>
    </row>
    <row r="755" ht="14.25" customHeight="1">
      <c r="D755" s="205"/>
      <c r="E755" s="206"/>
      <c r="F755" s="206"/>
    </row>
    <row r="756" ht="14.25" customHeight="1">
      <c r="D756" s="205"/>
      <c r="E756" s="206"/>
      <c r="F756" s="206"/>
    </row>
    <row r="757" ht="14.25" customHeight="1">
      <c r="D757" s="205"/>
      <c r="E757" s="206"/>
      <c r="F757" s="206"/>
    </row>
    <row r="758" ht="14.25" customHeight="1">
      <c r="D758" s="205"/>
      <c r="E758" s="206"/>
      <c r="F758" s="206"/>
    </row>
    <row r="759" ht="14.25" customHeight="1">
      <c r="D759" s="205"/>
      <c r="E759" s="206"/>
      <c r="F759" s="206"/>
    </row>
    <row r="760" ht="14.25" customHeight="1">
      <c r="D760" s="205"/>
      <c r="E760" s="206"/>
      <c r="F760" s="206"/>
    </row>
    <row r="761" ht="14.25" customHeight="1">
      <c r="D761" s="205"/>
      <c r="E761" s="206"/>
      <c r="F761" s="206"/>
    </row>
    <row r="762" ht="14.25" customHeight="1">
      <c r="D762" s="205"/>
      <c r="E762" s="206"/>
      <c r="F762" s="206"/>
    </row>
    <row r="763" ht="14.25" customHeight="1">
      <c r="D763" s="205"/>
      <c r="E763" s="206"/>
      <c r="F763" s="206"/>
    </row>
    <row r="764" ht="14.25" customHeight="1">
      <c r="D764" s="205"/>
      <c r="E764" s="206"/>
      <c r="F764" s="206"/>
    </row>
    <row r="765" ht="14.25" customHeight="1">
      <c r="D765" s="205"/>
      <c r="E765" s="206"/>
      <c r="F765" s="206"/>
    </row>
    <row r="766" ht="14.25" customHeight="1">
      <c r="D766" s="205"/>
      <c r="E766" s="206"/>
      <c r="F766" s="206"/>
    </row>
    <row r="767" ht="14.25" customHeight="1">
      <c r="D767" s="205"/>
      <c r="E767" s="206"/>
      <c r="F767" s="206"/>
    </row>
    <row r="768" ht="14.25" customHeight="1">
      <c r="D768" s="205"/>
      <c r="E768" s="206"/>
      <c r="F768" s="206"/>
    </row>
    <row r="769" ht="14.25" customHeight="1">
      <c r="D769" s="205"/>
      <c r="E769" s="206"/>
      <c r="F769" s="206"/>
    </row>
    <row r="770" ht="14.25" customHeight="1">
      <c r="D770" s="205"/>
      <c r="E770" s="206"/>
      <c r="F770" s="206"/>
    </row>
    <row r="771" ht="14.25" customHeight="1">
      <c r="D771" s="205"/>
      <c r="E771" s="206"/>
      <c r="F771" s="206"/>
    </row>
    <row r="772" ht="14.25" customHeight="1">
      <c r="D772" s="205"/>
      <c r="E772" s="206"/>
      <c r="F772" s="206"/>
    </row>
    <row r="773" ht="14.25" customHeight="1">
      <c r="D773" s="205"/>
      <c r="E773" s="206"/>
      <c r="F773" s="206"/>
    </row>
    <row r="774" ht="14.25" customHeight="1">
      <c r="D774" s="205"/>
      <c r="E774" s="206"/>
      <c r="F774" s="206"/>
    </row>
    <row r="775" ht="14.25" customHeight="1">
      <c r="D775" s="205"/>
      <c r="E775" s="206"/>
      <c r="F775" s="206"/>
    </row>
    <row r="776" ht="14.25" customHeight="1">
      <c r="D776" s="205"/>
      <c r="E776" s="206"/>
      <c r="F776" s="206"/>
    </row>
    <row r="777" ht="14.25" customHeight="1">
      <c r="D777" s="205"/>
      <c r="E777" s="206"/>
      <c r="F777" s="206"/>
    </row>
    <row r="778" ht="14.25" customHeight="1">
      <c r="D778" s="205"/>
      <c r="E778" s="206"/>
      <c r="F778" s="206"/>
    </row>
    <row r="779" ht="14.25" customHeight="1">
      <c r="D779" s="205"/>
      <c r="E779" s="206"/>
      <c r="F779" s="206"/>
    </row>
    <row r="780" ht="14.25" customHeight="1">
      <c r="D780" s="205"/>
      <c r="E780" s="206"/>
      <c r="F780" s="206"/>
    </row>
    <row r="781" ht="14.25" customHeight="1">
      <c r="D781" s="205"/>
      <c r="E781" s="206"/>
      <c r="F781" s="206"/>
    </row>
    <row r="782" ht="14.25" customHeight="1">
      <c r="D782" s="205"/>
      <c r="E782" s="206"/>
      <c r="F782" s="206"/>
    </row>
    <row r="783" ht="14.25" customHeight="1">
      <c r="D783" s="205"/>
      <c r="E783" s="206"/>
      <c r="F783" s="206"/>
    </row>
    <row r="784" ht="14.25" customHeight="1">
      <c r="D784" s="205"/>
      <c r="E784" s="206"/>
      <c r="F784" s="206"/>
    </row>
    <row r="785" ht="14.25" customHeight="1">
      <c r="D785" s="205"/>
      <c r="E785" s="206"/>
      <c r="F785" s="206"/>
    </row>
    <row r="786" ht="14.25" customHeight="1">
      <c r="D786" s="205"/>
      <c r="E786" s="206"/>
      <c r="F786" s="206"/>
    </row>
    <row r="787" ht="14.25" customHeight="1">
      <c r="D787" s="205"/>
      <c r="E787" s="206"/>
      <c r="F787" s="206"/>
    </row>
    <row r="788" ht="14.25" customHeight="1">
      <c r="D788" s="205"/>
      <c r="E788" s="206"/>
      <c r="F788" s="206"/>
    </row>
    <row r="789" ht="14.25" customHeight="1">
      <c r="D789" s="205"/>
      <c r="E789" s="206"/>
      <c r="F789" s="206"/>
    </row>
    <row r="790" ht="14.25" customHeight="1">
      <c r="D790" s="205"/>
      <c r="E790" s="206"/>
      <c r="F790" s="206"/>
    </row>
    <row r="791" ht="14.25" customHeight="1">
      <c r="D791" s="205"/>
      <c r="E791" s="206"/>
      <c r="F791" s="206"/>
    </row>
    <row r="792" ht="14.25" customHeight="1">
      <c r="D792" s="205"/>
      <c r="E792" s="206"/>
      <c r="F792" s="206"/>
    </row>
    <row r="793" ht="14.25" customHeight="1">
      <c r="D793" s="205"/>
      <c r="E793" s="206"/>
      <c r="F793" s="206"/>
    </row>
    <row r="794" ht="14.25" customHeight="1">
      <c r="D794" s="205"/>
      <c r="E794" s="206"/>
      <c r="F794" s="206"/>
    </row>
    <row r="795" ht="14.25" customHeight="1">
      <c r="D795" s="205"/>
      <c r="E795" s="206"/>
      <c r="F795" s="206"/>
    </row>
    <row r="796" ht="14.25" customHeight="1">
      <c r="D796" s="205"/>
      <c r="E796" s="206"/>
      <c r="F796" s="206"/>
    </row>
    <row r="797" ht="14.25" customHeight="1">
      <c r="D797" s="205"/>
      <c r="E797" s="206"/>
      <c r="F797" s="206"/>
    </row>
    <row r="798" ht="14.25" customHeight="1">
      <c r="D798" s="205"/>
      <c r="E798" s="206"/>
      <c r="F798" s="206"/>
    </row>
    <row r="799" ht="14.25" customHeight="1">
      <c r="D799" s="205"/>
      <c r="E799" s="206"/>
      <c r="F799" s="206"/>
    </row>
    <row r="800" ht="14.25" customHeight="1">
      <c r="D800" s="205"/>
      <c r="E800" s="206"/>
      <c r="F800" s="206"/>
    </row>
    <row r="801" ht="14.25" customHeight="1">
      <c r="D801" s="205"/>
      <c r="E801" s="206"/>
      <c r="F801" s="206"/>
    </row>
    <row r="802" ht="14.25" customHeight="1">
      <c r="D802" s="205"/>
      <c r="E802" s="206"/>
      <c r="F802" s="206"/>
    </row>
    <row r="803" ht="14.25" customHeight="1">
      <c r="D803" s="205"/>
      <c r="E803" s="206"/>
      <c r="F803" s="206"/>
    </row>
    <row r="804" ht="14.25" customHeight="1">
      <c r="D804" s="205"/>
      <c r="E804" s="206"/>
      <c r="F804" s="206"/>
    </row>
    <row r="805" ht="14.25" customHeight="1">
      <c r="D805" s="205"/>
      <c r="E805" s="206"/>
      <c r="F805" s="206"/>
    </row>
    <row r="806" ht="14.25" customHeight="1">
      <c r="D806" s="205"/>
      <c r="E806" s="206"/>
      <c r="F806" s="206"/>
    </row>
    <row r="807" ht="14.25" customHeight="1">
      <c r="D807" s="205"/>
      <c r="E807" s="206"/>
      <c r="F807" s="206"/>
    </row>
    <row r="808" ht="14.25" customHeight="1">
      <c r="D808" s="205"/>
      <c r="E808" s="206"/>
      <c r="F808" s="206"/>
    </row>
    <row r="809" ht="14.25" customHeight="1">
      <c r="D809" s="205"/>
      <c r="E809" s="206"/>
      <c r="F809" s="206"/>
    </row>
    <row r="810" ht="14.25" customHeight="1">
      <c r="D810" s="205"/>
      <c r="E810" s="206"/>
      <c r="F810" s="206"/>
    </row>
    <row r="811" ht="14.25" customHeight="1">
      <c r="D811" s="205"/>
      <c r="E811" s="206"/>
      <c r="F811" s="206"/>
    </row>
    <row r="812" ht="14.25" customHeight="1">
      <c r="D812" s="205"/>
      <c r="E812" s="206"/>
      <c r="F812" s="206"/>
    </row>
    <row r="813" ht="14.25" customHeight="1">
      <c r="D813" s="205"/>
      <c r="E813" s="206"/>
      <c r="F813" s="206"/>
    </row>
    <row r="814" ht="14.25" customHeight="1">
      <c r="D814" s="205"/>
      <c r="E814" s="206"/>
      <c r="F814" s="206"/>
    </row>
    <row r="815" ht="14.25" customHeight="1">
      <c r="D815" s="205"/>
      <c r="E815" s="206"/>
      <c r="F815" s="206"/>
    </row>
    <row r="816" ht="14.25" customHeight="1">
      <c r="D816" s="205"/>
      <c r="E816" s="206"/>
      <c r="F816" s="206"/>
    </row>
    <row r="817" ht="14.25" customHeight="1">
      <c r="D817" s="205"/>
      <c r="E817" s="206"/>
      <c r="F817" s="206"/>
    </row>
    <row r="818" ht="14.25" customHeight="1">
      <c r="D818" s="205"/>
      <c r="E818" s="206"/>
      <c r="F818" s="206"/>
    </row>
    <row r="819" ht="14.25" customHeight="1">
      <c r="D819" s="205"/>
      <c r="E819" s="206"/>
      <c r="F819" s="206"/>
    </row>
    <row r="820" ht="14.25" customHeight="1">
      <c r="D820" s="205"/>
      <c r="E820" s="206"/>
      <c r="F820" s="206"/>
    </row>
    <row r="821" ht="14.25" customHeight="1">
      <c r="D821" s="205"/>
      <c r="E821" s="206"/>
      <c r="F821" s="206"/>
    </row>
    <row r="822" ht="14.25" customHeight="1">
      <c r="D822" s="205"/>
      <c r="E822" s="206"/>
      <c r="F822" s="206"/>
    </row>
    <row r="823" ht="14.25" customHeight="1">
      <c r="D823" s="205"/>
      <c r="E823" s="206"/>
      <c r="F823" s="206"/>
    </row>
    <row r="824" ht="14.25" customHeight="1">
      <c r="D824" s="205"/>
      <c r="E824" s="206"/>
      <c r="F824" s="206"/>
    </row>
    <row r="825" ht="14.25" customHeight="1">
      <c r="D825" s="205"/>
      <c r="E825" s="206"/>
      <c r="F825" s="206"/>
    </row>
    <row r="826" ht="14.25" customHeight="1">
      <c r="D826" s="205"/>
      <c r="E826" s="206"/>
      <c r="F826" s="206"/>
    </row>
    <row r="827" ht="14.25" customHeight="1">
      <c r="D827" s="205"/>
      <c r="E827" s="206"/>
      <c r="F827" s="206"/>
    </row>
    <row r="828" ht="14.25" customHeight="1">
      <c r="D828" s="205"/>
      <c r="E828" s="206"/>
      <c r="F828" s="206"/>
    </row>
    <row r="829" ht="14.25" customHeight="1">
      <c r="D829" s="205"/>
      <c r="E829" s="206"/>
      <c r="F829" s="206"/>
    </row>
    <row r="830" ht="14.25" customHeight="1">
      <c r="D830" s="205"/>
      <c r="E830" s="206"/>
      <c r="F830" s="206"/>
    </row>
    <row r="831" ht="14.25" customHeight="1">
      <c r="D831" s="205"/>
      <c r="E831" s="206"/>
      <c r="F831" s="206"/>
    </row>
    <row r="832" ht="14.25" customHeight="1">
      <c r="D832" s="205"/>
      <c r="E832" s="206"/>
      <c r="F832" s="206"/>
    </row>
    <row r="833" ht="14.25" customHeight="1">
      <c r="D833" s="205"/>
      <c r="E833" s="206"/>
      <c r="F833" s="206"/>
    </row>
    <row r="834" ht="14.25" customHeight="1">
      <c r="D834" s="205"/>
      <c r="E834" s="206"/>
      <c r="F834" s="206"/>
    </row>
    <row r="835" ht="14.25" customHeight="1">
      <c r="D835" s="205"/>
      <c r="E835" s="206"/>
      <c r="F835" s="206"/>
    </row>
    <row r="836" ht="14.25" customHeight="1">
      <c r="D836" s="205"/>
      <c r="E836" s="206"/>
      <c r="F836" s="206"/>
    </row>
    <row r="837" ht="14.25" customHeight="1">
      <c r="D837" s="205"/>
      <c r="E837" s="206"/>
      <c r="F837" s="206"/>
    </row>
    <row r="838" ht="14.25" customHeight="1">
      <c r="D838" s="205"/>
      <c r="E838" s="206"/>
      <c r="F838" s="206"/>
    </row>
    <row r="839" ht="14.25" customHeight="1">
      <c r="D839" s="205"/>
      <c r="E839" s="206"/>
      <c r="F839" s="206"/>
    </row>
    <row r="840" ht="14.25" customHeight="1">
      <c r="D840" s="205"/>
      <c r="E840" s="206"/>
      <c r="F840" s="206"/>
    </row>
    <row r="841" ht="14.25" customHeight="1">
      <c r="D841" s="205"/>
      <c r="E841" s="206"/>
      <c r="F841" s="206"/>
    </row>
    <row r="842" ht="14.25" customHeight="1">
      <c r="D842" s="205"/>
      <c r="E842" s="206"/>
      <c r="F842" s="206"/>
    </row>
    <row r="843" ht="14.25" customHeight="1">
      <c r="D843" s="205"/>
      <c r="E843" s="206"/>
      <c r="F843" s="206"/>
    </row>
    <row r="844" ht="14.25" customHeight="1">
      <c r="D844" s="205"/>
      <c r="E844" s="206"/>
      <c r="F844" s="206"/>
    </row>
    <row r="845" ht="14.25" customHeight="1">
      <c r="D845" s="205"/>
      <c r="E845" s="206"/>
      <c r="F845" s="206"/>
    </row>
    <row r="846" ht="14.25" customHeight="1">
      <c r="D846" s="205"/>
      <c r="E846" s="206"/>
      <c r="F846" s="206"/>
    </row>
    <row r="847" ht="14.25" customHeight="1">
      <c r="D847" s="205"/>
      <c r="E847" s="206"/>
      <c r="F847" s="206"/>
    </row>
    <row r="848" ht="14.25" customHeight="1">
      <c r="D848" s="205"/>
      <c r="E848" s="206"/>
      <c r="F848" s="206"/>
    </row>
    <row r="849" ht="14.25" customHeight="1">
      <c r="D849" s="205"/>
      <c r="E849" s="206"/>
      <c r="F849" s="206"/>
    </row>
    <row r="850" ht="14.25" customHeight="1">
      <c r="D850" s="205"/>
      <c r="E850" s="206"/>
      <c r="F850" s="206"/>
    </row>
    <row r="851" ht="14.25" customHeight="1">
      <c r="D851" s="205"/>
      <c r="E851" s="206"/>
      <c r="F851" s="206"/>
    </row>
    <row r="852" ht="14.25" customHeight="1">
      <c r="D852" s="205"/>
      <c r="E852" s="206"/>
      <c r="F852" s="206"/>
    </row>
    <row r="853" ht="14.25" customHeight="1">
      <c r="D853" s="205"/>
      <c r="E853" s="206"/>
      <c r="F853" s="206"/>
    </row>
    <row r="854" ht="14.25" customHeight="1">
      <c r="D854" s="205"/>
      <c r="E854" s="206"/>
      <c r="F854" s="206"/>
    </row>
    <row r="855" ht="14.25" customHeight="1">
      <c r="D855" s="205"/>
      <c r="E855" s="206"/>
      <c r="F855" s="206"/>
    </row>
    <row r="856" ht="14.25" customHeight="1">
      <c r="D856" s="205"/>
      <c r="E856" s="206"/>
      <c r="F856" s="206"/>
    </row>
    <row r="857" ht="14.25" customHeight="1">
      <c r="D857" s="205"/>
      <c r="E857" s="206"/>
      <c r="F857" s="206"/>
    </row>
    <row r="858" ht="14.25" customHeight="1">
      <c r="D858" s="205"/>
      <c r="E858" s="206"/>
      <c r="F858" s="206"/>
    </row>
    <row r="859" ht="14.25" customHeight="1">
      <c r="D859" s="205"/>
      <c r="E859" s="206"/>
      <c r="F859" s="206"/>
    </row>
    <row r="860" ht="14.25" customHeight="1">
      <c r="D860" s="205"/>
      <c r="E860" s="206"/>
      <c r="F860" s="206"/>
    </row>
    <row r="861" ht="14.25" customHeight="1">
      <c r="D861" s="205"/>
      <c r="E861" s="206"/>
      <c r="F861" s="206"/>
    </row>
    <row r="862" ht="14.25" customHeight="1">
      <c r="D862" s="205"/>
      <c r="E862" s="206"/>
      <c r="F862" s="206"/>
    </row>
    <row r="863" ht="14.25" customHeight="1">
      <c r="D863" s="205"/>
      <c r="E863" s="206"/>
      <c r="F863" s="206"/>
    </row>
    <row r="864" ht="14.25" customHeight="1">
      <c r="D864" s="205"/>
      <c r="E864" s="206"/>
      <c r="F864" s="206"/>
    </row>
    <row r="865" ht="14.25" customHeight="1">
      <c r="D865" s="205"/>
      <c r="E865" s="206"/>
      <c r="F865" s="206"/>
    </row>
    <row r="866" ht="14.25" customHeight="1">
      <c r="D866" s="205"/>
      <c r="E866" s="206"/>
      <c r="F866" s="206"/>
    </row>
    <row r="867" ht="14.25" customHeight="1">
      <c r="D867" s="205"/>
      <c r="E867" s="206"/>
      <c r="F867" s="206"/>
    </row>
    <row r="868" ht="14.25" customHeight="1">
      <c r="D868" s="205"/>
      <c r="E868" s="206"/>
      <c r="F868" s="206"/>
    </row>
    <row r="869" ht="14.25" customHeight="1">
      <c r="D869" s="205"/>
      <c r="E869" s="206"/>
      <c r="F869" s="206"/>
    </row>
    <row r="870" ht="14.25" customHeight="1">
      <c r="D870" s="205"/>
      <c r="E870" s="206"/>
      <c r="F870" s="206"/>
    </row>
    <row r="871" ht="14.25" customHeight="1">
      <c r="D871" s="205"/>
      <c r="E871" s="206"/>
      <c r="F871" s="206"/>
    </row>
    <row r="872" ht="14.25" customHeight="1">
      <c r="D872" s="205"/>
      <c r="E872" s="206"/>
      <c r="F872" s="206"/>
    </row>
    <row r="873" ht="14.25" customHeight="1">
      <c r="D873" s="205"/>
      <c r="E873" s="206"/>
      <c r="F873" s="206"/>
    </row>
    <row r="874" ht="14.25" customHeight="1">
      <c r="D874" s="205"/>
      <c r="E874" s="206"/>
      <c r="F874" s="206"/>
    </row>
    <row r="875" ht="14.25" customHeight="1">
      <c r="D875" s="205"/>
      <c r="E875" s="206"/>
      <c r="F875" s="206"/>
    </row>
    <row r="876" ht="14.25" customHeight="1">
      <c r="D876" s="205"/>
      <c r="E876" s="206"/>
      <c r="F876" s="206"/>
    </row>
    <row r="877" ht="14.25" customHeight="1">
      <c r="D877" s="205"/>
      <c r="E877" s="206"/>
      <c r="F877" s="206"/>
    </row>
    <row r="878" ht="14.25" customHeight="1">
      <c r="D878" s="205"/>
      <c r="E878" s="206"/>
      <c r="F878" s="206"/>
    </row>
    <row r="879" ht="14.25" customHeight="1">
      <c r="D879" s="205"/>
      <c r="E879" s="206"/>
      <c r="F879" s="206"/>
    </row>
    <row r="880" ht="14.25" customHeight="1">
      <c r="D880" s="205"/>
      <c r="E880" s="206"/>
      <c r="F880" s="206"/>
    </row>
    <row r="881" ht="14.25" customHeight="1">
      <c r="D881" s="205"/>
      <c r="E881" s="206"/>
      <c r="F881" s="206"/>
    </row>
    <row r="882" ht="14.25" customHeight="1">
      <c r="D882" s="205"/>
      <c r="E882" s="206"/>
      <c r="F882" s="206"/>
    </row>
    <row r="883" ht="14.25" customHeight="1">
      <c r="D883" s="205"/>
      <c r="E883" s="206"/>
      <c r="F883" s="206"/>
    </row>
    <row r="884" ht="14.25" customHeight="1">
      <c r="D884" s="205"/>
      <c r="E884" s="206"/>
      <c r="F884" s="206"/>
    </row>
    <row r="885" ht="14.25" customHeight="1">
      <c r="D885" s="205"/>
      <c r="E885" s="206"/>
      <c r="F885" s="206"/>
    </row>
    <row r="886" ht="14.25" customHeight="1">
      <c r="D886" s="205"/>
      <c r="E886" s="206"/>
      <c r="F886" s="206"/>
    </row>
    <row r="887" ht="14.25" customHeight="1">
      <c r="D887" s="205"/>
      <c r="E887" s="206"/>
      <c r="F887" s="206"/>
    </row>
    <row r="888" ht="14.25" customHeight="1">
      <c r="D888" s="205"/>
      <c r="E888" s="206"/>
      <c r="F888" s="206"/>
    </row>
    <row r="889" ht="14.25" customHeight="1">
      <c r="D889" s="205"/>
      <c r="E889" s="206"/>
      <c r="F889" s="206"/>
    </row>
    <row r="890" ht="14.25" customHeight="1">
      <c r="D890" s="205"/>
      <c r="E890" s="206"/>
      <c r="F890" s="206"/>
    </row>
    <row r="891" ht="14.25" customHeight="1">
      <c r="D891" s="205"/>
      <c r="E891" s="206"/>
      <c r="F891" s="206"/>
    </row>
    <row r="892" ht="14.25" customHeight="1">
      <c r="D892" s="205"/>
      <c r="E892" s="206"/>
      <c r="F892" s="206"/>
    </row>
    <row r="893" ht="14.25" customHeight="1">
      <c r="D893" s="205"/>
      <c r="E893" s="206"/>
      <c r="F893" s="206"/>
    </row>
    <row r="894" ht="14.25" customHeight="1">
      <c r="D894" s="205"/>
      <c r="E894" s="206"/>
      <c r="F894" s="206"/>
    </row>
    <row r="895" ht="14.25" customHeight="1">
      <c r="D895" s="205"/>
      <c r="E895" s="206"/>
      <c r="F895" s="206"/>
    </row>
    <row r="896" ht="14.25" customHeight="1">
      <c r="D896" s="205"/>
      <c r="E896" s="206"/>
      <c r="F896" s="206"/>
    </row>
    <row r="897" ht="14.25" customHeight="1">
      <c r="D897" s="205"/>
      <c r="E897" s="206"/>
      <c r="F897" s="206"/>
    </row>
    <row r="898" ht="14.25" customHeight="1">
      <c r="D898" s="205"/>
      <c r="E898" s="206"/>
      <c r="F898" s="206"/>
    </row>
    <row r="899" ht="14.25" customHeight="1">
      <c r="D899" s="205"/>
      <c r="E899" s="206"/>
      <c r="F899" s="206"/>
    </row>
    <row r="900" ht="14.25" customHeight="1">
      <c r="D900" s="205"/>
      <c r="E900" s="206"/>
      <c r="F900" s="206"/>
    </row>
    <row r="901" ht="14.25" customHeight="1">
      <c r="D901" s="205"/>
      <c r="E901" s="206"/>
      <c r="F901" s="206"/>
    </row>
    <row r="902" ht="14.25" customHeight="1">
      <c r="D902" s="205"/>
      <c r="E902" s="206"/>
      <c r="F902" s="206"/>
    </row>
    <row r="903" ht="14.25" customHeight="1">
      <c r="D903" s="205"/>
      <c r="E903" s="206"/>
      <c r="F903" s="206"/>
    </row>
    <row r="904" ht="14.25" customHeight="1">
      <c r="D904" s="205"/>
      <c r="E904" s="206"/>
      <c r="F904" s="206"/>
    </row>
    <row r="905" ht="14.25" customHeight="1">
      <c r="D905" s="205"/>
      <c r="E905" s="206"/>
      <c r="F905" s="206"/>
    </row>
    <row r="906" ht="14.25" customHeight="1">
      <c r="D906" s="205"/>
      <c r="E906" s="206"/>
      <c r="F906" s="206"/>
    </row>
    <row r="907" ht="14.25" customHeight="1">
      <c r="D907" s="205"/>
      <c r="E907" s="206"/>
      <c r="F907" s="206"/>
    </row>
    <row r="908" ht="14.25" customHeight="1">
      <c r="D908" s="205"/>
      <c r="E908" s="206"/>
      <c r="F908" s="206"/>
    </row>
    <row r="909" ht="14.25" customHeight="1">
      <c r="D909" s="205"/>
      <c r="E909" s="206"/>
      <c r="F909" s="206"/>
    </row>
    <row r="910" ht="14.25" customHeight="1">
      <c r="D910" s="205"/>
      <c r="E910" s="206"/>
      <c r="F910" s="206"/>
    </row>
    <row r="911" ht="14.25" customHeight="1">
      <c r="D911" s="205"/>
      <c r="E911" s="206"/>
      <c r="F911" s="206"/>
    </row>
    <row r="912" ht="14.25" customHeight="1">
      <c r="D912" s="205"/>
      <c r="E912" s="206"/>
      <c r="F912" s="206"/>
    </row>
    <row r="913" ht="14.25" customHeight="1">
      <c r="D913" s="205"/>
      <c r="E913" s="206"/>
      <c r="F913" s="206"/>
    </row>
    <row r="914" ht="14.25" customHeight="1">
      <c r="D914" s="205"/>
      <c r="E914" s="206"/>
      <c r="F914" s="206"/>
    </row>
    <row r="915" ht="14.25" customHeight="1">
      <c r="D915" s="205"/>
      <c r="E915" s="206"/>
      <c r="F915" s="206"/>
    </row>
    <row r="916" ht="14.25" customHeight="1">
      <c r="D916" s="205"/>
      <c r="E916" s="206"/>
      <c r="F916" s="206"/>
    </row>
    <row r="917" ht="14.25" customHeight="1">
      <c r="D917" s="205"/>
      <c r="E917" s="206"/>
      <c r="F917" s="206"/>
    </row>
    <row r="918" ht="14.25" customHeight="1">
      <c r="D918" s="205"/>
      <c r="E918" s="206"/>
      <c r="F918" s="206"/>
    </row>
    <row r="919" ht="14.25" customHeight="1">
      <c r="D919" s="205"/>
      <c r="E919" s="206"/>
      <c r="F919" s="206"/>
    </row>
    <row r="920" ht="14.25" customHeight="1">
      <c r="D920" s="205"/>
      <c r="E920" s="206"/>
      <c r="F920" s="206"/>
    </row>
    <row r="921" ht="14.25" customHeight="1">
      <c r="D921" s="205"/>
      <c r="E921" s="206"/>
      <c r="F921" s="206"/>
    </row>
    <row r="922" ht="14.25" customHeight="1">
      <c r="D922" s="205"/>
      <c r="E922" s="206"/>
      <c r="F922" s="206"/>
    </row>
    <row r="923" ht="14.25" customHeight="1">
      <c r="D923" s="205"/>
      <c r="E923" s="206"/>
      <c r="F923" s="206"/>
    </row>
    <row r="924" ht="14.25" customHeight="1">
      <c r="D924" s="205"/>
      <c r="E924" s="206"/>
      <c r="F924" s="206"/>
    </row>
    <row r="925" ht="14.25" customHeight="1">
      <c r="D925" s="205"/>
      <c r="E925" s="206"/>
      <c r="F925" s="206"/>
    </row>
    <row r="926" ht="14.25" customHeight="1">
      <c r="D926" s="205"/>
      <c r="E926" s="206"/>
      <c r="F926" s="206"/>
    </row>
    <row r="927" ht="14.25" customHeight="1">
      <c r="D927" s="205"/>
      <c r="E927" s="206"/>
      <c r="F927" s="206"/>
    </row>
    <row r="928" ht="14.25" customHeight="1">
      <c r="D928" s="205"/>
      <c r="E928" s="206"/>
      <c r="F928" s="206"/>
    </row>
    <row r="929" ht="14.25" customHeight="1">
      <c r="D929" s="205"/>
      <c r="E929" s="206"/>
      <c r="F929" s="206"/>
    </row>
    <row r="930" ht="14.25" customHeight="1">
      <c r="D930" s="205"/>
      <c r="E930" s="206"/>
      <c r="F930" s="206"/>
    </row>
    <row r="931" ht="14.25" customHeight="1">
      <c r="D931" s="205"/>
      <c r="E931" s="206"/>
      <c r="F931" s="206"/>
    </row>
    <row r="932" ht="14.25" customHeight="1">
      <c r="D932" s="205"/>
      <c r="E932" s="206"/>
      <c r="F932" s="206"/>
    </row>
    <row r="933" ht="14.25" customHeight="1">
      <c r="D933" s="205"/>
      <c r="E933" s="206"/>
      <c r="F933" s="206"/>
    </row>
    <row r="934" ht="14.25" customHeight="1">
      <c r="D934" s="205"/>
      <c r="E934" s="206"/>
      <c r="F934" s="206"/>
    </row>
    <row r="935" ht="14.25" customHeight="1">
      <c r="D935" s="205"/>
      <c r="E935" s="206"/>
      <c r="F935" s="206"/>
    </row>
    <row r="936" ht="14.25" customHeight="1">
      <c r="D936" s="205"/>
      <c r="E936" s="206"/>
      <c r="F936" s="206"/>
    </row>
    <row r="937" ht="14.25" customHeight="1">
      <c r="D937" s="205"/>
      <c r="E937" s="206"/>
      <c r="F937" s="206"/>
    </row>
    <row r="938" ht="14.25" customHeight="1">
      <c r="D938" s="205"/>
      <c r="E938" s="206"/>
      <c r="F938" s="206"/>
    </row>
    <row r="939" ht="14.25" customHeight="1">
      <c r="D939" s="205"/>
      <c r="E939" s="206"/>
      <c r="F939" s="206"/>
    </row>
    <row r="940" ht="14.25" customHeight="1">
      <c r="D940" s="205"/>
      <c r="E940" s="206"/>
      <c r="F940" s="206"/>
    </row>
    <row r="941" ht="14.25" customHeight="1">
      <c r="D941" s="205"/>
      <c r="E941" s="206"/>
      <c r="F941" s="206"/>
    </row>
    <row r="942" ht="14.25" customHeight="1">
      <c r="D942" s="205"/>
      <c r="E942" s="206"/>
      <c r="F942" s="206"/>
    </row>
    <row r="943" ht="14.25" customHeight="1">
      <c r="D943" s="205"/>
      <c r="E943" s="206"/>
      <c r="F943" s="206"/>
    </row>
    <row r="944" ht="14.25" customHeight="1">
      <c r="D944" s="205"/>
      <c r="E944" s="206"/>
      <c r="F944" s="206"/>
    </row>
    <row r="945" ht="14.25" customHeight="1">
      <c r="D945" s="205"/>
      <c r="E945" s="206"/>
      <c r="F945" s="206"/>
    </row>
    <row r="946" ht="14.25" customHeight="1">
      <c r="D946" s="205"/>
      <c r="E946" s="206"/>
      <c r="F946" s="206"/>
    </row>
    <row r="947" ht="14.25" customHeight="1">
      <c r="D947" s="205"/>
      <c r="E947" s="206"/>
      <c r="F947" s="206"/>
    </row>
    <row r="948" ht="14.25" customHeight="1">
      <c r="D948" s="205"/>
      <c r="E948" s="206"/>
      <c r="F948" s="206"/>
    </row>
    <row r="949" ht="14.25" customHeight="1">
      <c r="D949" s="205"/>
      <c r="E949" s="206"/>
      <c r="F949" s="206"/>
    </row>
    <row r="950" ht="14.25" customHeight="1">
      <c r="D950" s="205"/>
      <c r="E950" s="206"/>
      <c r="F950" s="206"/>
    </row>
    <row r="951" ht="14.25" customHeight="1">
      <c r="D951" s="205"/>
      <c r="E951" s="206"/>
      <c r="F951" s="206"/>
    </row>
    <row r="952" ht="14.25" customHeight="1">
      <c r="D952" s="205"/>
      <c r="E952" s="206"/>
      <c r="F952" s="206"/>
    </row>
    <row r="953" ht="14.25" customHeight="1">
      <c r="D953" s="205"/>
      <c r="E953" s="206"/>
      <c r="F953" s="206"/>
    </row>
    <row r="954" ht="14.25" customHeight="1">
      <c r="D954" s="205"/>
      <c r="E954" s="206"/>
      <c r="F954" s="206"/>
    </row>
    <row r="955" ht="14.25" customHeight="1">
      <c r="D955" s="205"/>
      <c r="E955" s="206"/>
      <c r="F955" s="206"/>
    </row>
    <row r="956" ht="14.25" customHeight="1">
      <c r="D956" s="205"/>
      <c r="E956" s="206"/>
      <c r="F956" s="206"/>
    </row>
    <row r="957" ht="14.25" customHeight="1">
      <c r="D957" s="205"/>
      <c r="E957" s="206"/>
      <c r="F957" s="206"/>
    </row>
    <row r="958" ht="14.25" customHeight="1">
      <c r="D958" s="205"/>
      <c r="E958" s="206"/>
      <c r="F958" s="206"/>
    </row>
    <row r="959" ht="14.25" customHeight="1">
      <c r="D959" s="205"/>
      <c r="E959" s="206"/>
      <c r="F959" s="206"/>
    </row>
    <row r="960" ht="14.25" customHeight="1">
      <c r="D960" s="205"/>
      <c r="E960" s="206"/>
      <c r="F960" s="206"/>
    </row>
    <row r="961" ht="14.25" customHeight="1">
      <c r="D961" s="205"/>
      <c r="E961" s="206"/>
      <c r="F961" s="206"/>
    </row>
    <row r="962" ht="14.25" customHeight="1">
      <c r="D962" s="205"/>
      <c r="E962" s="206"/>
      <c r="F962" s="206"/>
    </row>
    <row r="963" ht="14.25" customHeight="1">
      <c r="D963" s="205"/>
      <c r="E963" s="206"/>
      <c r="F963" s="206"/>
    </row>
    <row r="964" ht="14.25" customHeight="1">
      <c r="D964" s="205"/>
      <c r="E964" s="206"/>
      <c r="F964" s="206"/>
    </row>
    <row r="965" ht="14.25" customHeight="1">
      <c r="D965" s="205"/>
      <c r="E965" s="206"/>
      <c r="F965" s="206"/>
    </row>
    <row r="966" ht="14.25" customHeight="1">
      <c r="D966" s="205"/>
      <c r="E966" s="206"/>
      <c r="F966" s="206"/>
    </row>
    <row r="967" ht="14.25" customHeight="1">
      <c r="D967" s="205"/>
      <c r="E967" s="206"/>
      <c r="F967" s="206"/>
    </row>
    <row r="968" ht="14.25" customHeight="1">
      <c r="D968" s="205"/>
      <c r="E968" s="206"/>
      <c r="F968" s="206"/>
    </row>
    <row r="969" ht="14.25" customHeight="1">
      <c r="D969" s="205"/>
      <c r="E969" s="206"/>
      <c r="F969" s="206"/>
    </row>
    <row r="970" ht="14.25" customHeight="1">
      <c r="D970" s="205"/>
      <c r="E970" s="206"/>
      <c r="F970" s="206"/>
    </row>
    <row r="971" ht="14.25" customHeight="1">
      <c r="D971" s="205"/>
      <c r="E971" s="206"/>
      <c r="F971" s="206"/>
    </row>
    <row r="972" ht="14.25" customHeight="1">
      <c r="D972" s="205"/>
      <c r="E972" s="206"/>
      <c r="F972" s="206"/>
    </row>
    <row r="973" ht="14.25" customHeight="1">
      <c r="D973" s="205"/>
      <c r="E973" s="206"/>
      <c r="F973" s="206"/>
    </row>
    <row r="974" ht="14.25" customHeight="1">
      <c r="D974" s="205"/>
      <c r="E974" s="206"/>
      <c r="F974" s="206"/>
    </row>
    <row r="975" ht="14.25" customHeight="1">
      <c r="D975" s="205"/>
      <c r="E975" s="206"/>
      <c r="F975" s="206"/>
    </row>
    <row r="976" ht="14.25" customHeight="1">
      <c r="D976" s="205"/>
      <c r="E976" s="206"/>
      <c r="F976" s="206"/>
    </row>
    <row r="977" ht="14.25" customHeight="1">
      <c r="D977" s="205"/>
      <c r="E977" s="206"/>
      <c r="F977" s="206"/>
    </row>
    <row r="978" ht="14.25" customHeight="1">
      <c r="D978" s="205"/>
      <c r="E978" s="206"/>
      <c r="F978" s="206"/>
    </row>
    <row r="979" ht="14.25" customHeight="1">
      <c r="D979" s="205"/>
      <c r="E979" s="206"/>
      <c r="F979" s="206"/>
    </row>
    <row r="980" ht="14.25" customHeight="1">
      <c r="D980" s="205"/>
      <c r="E980" s="206"/>
      <c r="F980" s="206"/>
    </row>
    <row r="981" ht="14.25" customHeight="1">
      <c r="D981" s="205"/>
      <c r="E981" s="206"/>
      <c r="F981" s="206"/>
    </row>
    <row r="982" ht="14.25" customHeight="1">
      <c r="D982" s="205"/>
      <c r="E982" s="206"/>
      <c r="F982" s="206"/>
    </row>
    <row r="983" ht="14.25" customHeight="1">
      <c r="D983" s="205"/>
      <c r="E983" s="206"/>
      <c r="F983" s="206"/>
    </row>
    <row r="984" ht="14.25" customHeight="1">
      <c r="D984" s="205"/>
      <c r="E984" s="206"/>
      <c r="F984" s="206"/>
    </row>
    <row r="985" ht="14.25" customHeight="1">
      <c r="D985" s="205"/>
      <c r="E985" s="206"/>
      <c r="F985" s="206"/>
    </row>
    <row r="986" ht="14.25" customHeight="1">
      <c r="D986" s="205"/>
      <c r="E986" s="206"/>
      <c r="F986" s="206"/>
    </row>
    <row r="987" ht="14.25" customHeight="1">
      <c r="D987" s="205"/>
      <c r="E987" s="206"/>
      <c r="F987" s="206"/>
    </row>
    <row r="988" ht="14.25" customHeight="1">
      <c r="D988" s="205"/>
      <c r="E988" s="206"/>
      <c r="F988" s="206"/>
    </row>
    <row r="989" ht="14.25" customHeight="1">
      <c r="D989" s="205"/>
      <c r="E989" s="206"/>
      <c r="F989" s="206"/>
    </row>
    <row r="990" ht="14.25" customHeight="1">
      <c r="D990" s="205"/>
      <c r="E990" s="206"/>
      <c r="F990" s="206"/>
    </row>
    <row r="991" ht="14.25" customHeight="1">
      <c r="D991" s="205"/>
      <c r="E991" s="206"/>
      <c r="F991" s="206"/>
    </row>
    <row r="992" ht="14.25" customHeight="1">
      <c r="D992" s="205"/>
      <c r="E992" s="206"/>
      <c r="F992" s="206"/>
    </row>
    <row r="993" ht="14.25" customHeight="1">
      <c r="D993" s="205"/>
      <c r="E993" s="206"/>
      <c r="F993" s="206"/>
    </row>
    <row r="994" ht="14.25" customHeight="1">
      <c r="D994" s="205"/>
      <c r="E994" s="206"/>
      <c r="F994" s="206"/>
    </row>
    <row r="995" ht="14.25" customHeight="1">
      <c r="D995" s="205"/>
      <c r="E995" s="206"/>
      <c r="F995" s="206"/>
    </row>
    <row r="996" ht="14.25" customHeight="1">
      <c r="D996" s="205"/>
      <c r="E996" s="206"/>
      <c r="F996" s="206"/>
    </row>
    <row r="997" ht="14.25" customHeight="1">
      <c r="D997" s="205"/>
      <c r="E997" s="206"/>
      <c r="F997" s="206"/>
    </row>
    <row r="998" ht="14.25" customHeight="1">
      <c r="D998" s="205"/>
      <c r="E998" s="206"/>
      <c r="F998" s="206"/>
    </row>
    <row r="999" ht="14.25" customHeight="1">
      <c r="D999" s="205"/>
      <c r="E999" s="206"/>
      <c r="F999" s="206"/>
    </row>
    <row r="1000" ht="14.25" customHeight="1">
      <c r="D1000" s="205"/>
      <c r="E1000" s="206"/>
      <c r="F1000" s="206"/>
    </row>
  </sheetData>
  <mergeCells count="4">
    <mergeCell ref="A1:F1"/>
    <mergeCell ref="A3:F3"/>
    <mergeCell ref="A16:F16"/>
    <mergeCell ref="A26:E26"/>
  </mergeCells>
  <printOptions/>
  <pageMargins bottom="0.787401575" footer="0.0" header="0.0" left="0.511811024" right="0.511811024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6.57"/>
    <col customWidth="1" min="2" max="4" width="22.14"/>
    <col customWidth="1" hidden="1" min="5" max="34" width="22.14"/>
    <col customWidth="1" min="35" max="35" width="22.14"/>
    <col customWidth="1" min="36" max="36" width="18.29"/>
    <col customWidth="1" min="37" max="37" width="8.71"/>
    <col customWidth="1" min="38" max="38" width="18.0"/>
  </cols>
  <sheetData>
    <row r="1" ht="31.5" customHeight="1">
      <c r="A1" s="207" t="s">
        <v>138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9"/>
      <c r="AJ1" s="210"/>
      <c r="AK1" s="210"/>
      <c r="AL1" s="210"/>
    </row>
    <row r="2" ht="14.25" customHeight="1">
      <c r="A2" s="211" t="s">
        <v>5</v>
      </c>
      <c r="B2" s="212" t="s">
        <v>1</v>
      </c>
      <c r="C2" s="208"/>
      <c r="D2" s="208"/>
      <c r="E2" s="208"/>
      <c r="F2" s="208"/>
      <c r="G2" s="208"/>
      <c r="H2" s="208"/>
      <c r="I2" s="209"/>
      <c r="J2" s="213" t="s">
        <v>73</v>
      </c>
      <c r="K2" s="208"/>
      <c r="L2" s="208"/>
      <c r="M2" s="208"/>
      <c r="N2" s="209"/>
      <c r="O2" s="214" t="s">
        <v>3</v>
      </c>
      <c r="P2" s="208"/>
      <c r="Q2" s="208"/>
      <c r="R2" s="209"/>
      <c r="S2" s="215" t="s">
        <v>4</v>
      </c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9"/>
      <c r="AI2" s="216"/>
      <c r="AJ2" s="217"/>
      <c r="AK2" s="210"/>
      <c r="AL2" s="210"/>
    </row>
    <row r="3" ht="14.25" customHeight="1">
      <c r="A3" s="218"/>
      <c r="B3" s="219" t="s">
        <v>6</v>
      </c>
      <c r="C3" s="219" t="s">
        <v>74</v>
      </c>
      <c r="D3" s="219" t="s">
        <v>7</v>
      </c>
      <c r="E3" s="220" t="s">
        <v>8</v>
      </c>
      <c r="F3" s="220" t="s">
        <v>9</v>
      </c>
      <c r="G3" s="221" t="s">
        <v>10</v>
      </c>
      <c r="H3" s="221" t="s">
        <v>11</v>
      </c>
      <c r="I3" s="221" t="s">
        <v>12</v>
      </c>
      <c r="J3" s="222" t="s">
        <v>75</v>
      </c>
      <c r="K3" s="222" t="s">
        <v>76</v>
      </c>
      <c r="L3" s="222" t="s">
        <v>15</v>
      </c>
      <c r="M3" s="222" t="s">
        <v>14</v>
      </c>
      <c r="N3" s="222" t="s">
        <v>16</v>
      </c>
      <c r="O3" s="223" t="s">
        <v>17</v>
      </c>
      <c r="P3" s="223" t="s">
        <v>18</v>
      </c>
      <c r="Q3" s="224" t="s">
        <v>77</v>
      </c>
      <c r="R3" s="223" t="s">
        <v>20</v>
      </c>
      <c r="S3" s="225" t="s">
        <v>21</v>
      </c>
      <c r="T3" s="225" t="s">
        <v>22</v>
      </c>
      <c r="U3" s="225" t="s">
        <v>23</v>
      </c>
      <c r="V3" s="225" t="s">
        <v>24</v>
      </c>
      <c r="W3" s="225" t="s">
        <v>25</v>
      </c>
      <c r="X3" s="225" t="s">
        <v>26</v>
      </c>
      <c r="Y3" s="225" t="s">
        <v>28</v>
      </c>
      <c r="Z3" s="225" t="s">
        <v>29</v>
      </c>
      <c r="AA3" s="225" t="s">
        <v>30</v>
      </c>
      <c r="AB3" s="225" t="s">
        <v>31</v>
      </c>
      <c r="AC3" s="225" t="s">
        <v>32</v>
      </c>
      <c r="AD3" s="225" t="s">
        <v>78</v>
      </c>
      <c r="AE3" s="225" t="s">
        <v>34</v>
      </c>
      <c r="AF3" s="225" t="s">
        <v>35</v>
      </c>
      <c r="AG3" s="226" t="s">
        <v>79</v>
      </c>
      <c r="AH3" s="225" t="s">
        <v>37</v>
      </c>
      <c r="AI3" s="227" t="s">
        <v>139</v>
      </c>
      <c r="AJ3" s="228"/>
      <c r="AK3" s="210"/>
      <c r="AL3" s="210"/>
    </row>
    <row r="4" ht="14.25" customHeight="1">
      <c r="A4" s="229" t="s">
        <v>80</v>
      </c>
      <c r="B4" s="230">
        <v>1.0</v>
      </c>
      <c r="C4" s="230" t="s">
        <v>81</v>
      </c>
      <c r="D4" s="231">
        <v>40.0</v>
      </c>
      <c r="E4" s="232">
        <v>1800.0</v>
      </c>
      <c r="F4" s="233">
        <f t="shared" ref="F4:F37" si="2">E4*B4</f>
        <v>1800</v>
      </c>
      <c r="G4" s="233">
        <v>0.0</v>
      </c>
      <c r="H4" s="233">
        <f t="shared" ref="H4:H21" si="3">B4*607.2</f>
        <v>607.2</v>
      </c>
      <c r="I4" s="234">
        <f t="shared" ref="I4:I37" si="4">SUM(F4:H4)</f>
        <v>2407.2</v>
      </c>
      <c r="J4" s="233">
        <f t="shared" ref="J4:J37" si="5">B4*20.5*22</f>
        <v>451</v>
      </c>
      <c r="K4" s="233">
        <f t="shared" ref="K4:K37" si="6">B4*70</f>
        <v>70</v>
      </c>
      <c r="L4" s="233"/>
      <c r="M4" s="235">
        <f t="shared" ref="M4:M37" si="7">IF((4.8*2*22*B4)&gt;(F4*6%),((4.8*2*22*B4)-(F4*6%)),0)</f>
        <v>103.2</v>
      </c>
      <c r="N4" s="236">
        <f t="shared" ref="N4:N37" si="8">SUM(J4:M4)</f>
        <v>624.2</v>
      </c>
      <c r="O4" s="233">
        <f t="shared" ref="O4:O37" si="9">I4*1%</f>
        <v>24.072</v>
      </c>
      <c r="P4" s="233">
        <f t="shared" ref="P4:P37" si="10">I4*8%</f>
        <v>192.576</v>
      </c>
      <c r="Q4" s="233">
        <f t="shared" ref="Q4:Q37" si="11">I4*27.8%</f>
        <v>669.2016</v>
      </c>
      <c r="R4" s="237">
        <f t="shared" ref="R4:R37" si="12">O4+P4+Q4</f>
        <v>885.8496</v>
      </c>
      <c r="S4" s="233">
        <f t="shared" ref="S4:S37" si="13">I4/12</f>
        <v>200.6</v>
      </c>
      <c r="T4" s="233">
        <f t="shared" ref="T4:T37" si="14">S4*33.33%</f>
        <v>66.85998</v>
      </c>
      <c r="U4" s="233">
        <f t="shared" ref="U4:U37" si="15">(S4+T4)*8%</f>
        <v>21.3967984</v>
      </c>
      <c r="V4" s="233">
        <f t="shared" ref="V4:V37" si="16">(S4+T4)*1%</f>
        <v>2.6745998</v>
      </c>
      <c r="W4" s="233">
        <f t="shared" ref="W4:X4" si="1">S4/12</f>
        <v>16.71666667</v>
      </c>
      <c r="X4" s="233">
        <f t="shared" si="1"/>
        <v>5.571665</v>
      </c>
      <c r="Y4" s="233">
        <f t="shared" ref="Y4:Y37" si="18">I4/12</f>
        <v>200.6</v>
      </c>
      <c r="Z4" s="233">
        <f t="shared" ref="Z4:Z37" si="19">Y4*8%</f>
        <v>16.048</v>
      </c>
      <c r="AA4" s="233">
        <f t="shared" ref="AA4:AA37" si="20">Y4*1%</f>
        <v>2.006</v>
      </c>
      <c r="AB4" s="233">
        <f t="shared" ref="AB4:AB37" si="21">I4/12</f>
        <v>200.6</v>
      </c>
      <c r="AC4" s="233">
        <f t="shared" ref="AC4:AC37" si="22">AB4/12</f>
        <v>16.71666667</v>
      </c>
      <c r="AD4" s="233">
        <f t="shared" ref="AD4:AD37" si="23">(AB4+AC4)*8%</f>
        <v>17.38533333</v>
      </c>
      <c r="AE4" s="233">
        <f t="shared" ref="AE4:AE21" si="24">AB4*1%</f>
        <v>2.006</v>
      </c>
      <c r="AF4" s="233">
        <f t="shared" ref="AF4:AF37" si="25">(I4+S4+T4+Y4)*8%*40%</f>
        <v>92.00831936</v>
      </c>
      <c r="AG4" s="233">
        <f t="shared" ref="AG4:AG37" si="26">(S4+T4+Y4)*27.8%</f>
        <v>130.1206744</v>
      </c>
      <c r="AH4" s="238">
        <f t="shared" ref="AH4:AH37" si="27">SUM(S4:AG4)</f>
        <v>991.3107037</v>
      </c>
      <c r="AI4" s="233">
        <f>'RH '!AH3</f>
        <v>4956.553518</v>
      </c>
      <c r="AJ4" s="210"/>
      <c r="AK4" s="210"/>
      <c r="AL4" s="239"/>
    </row>
    <row r="5" ht="14.25" customHeight="1">
      <c r="A5" s="229" t="s">
        <v>82</v>
      </c>
      <c r="B5" s="230">
        <v>1.0</v>
      </c>
      <c r="C5" s="230" t="s">
        <v>81</v>
      </c>
      <c r="D5" s="231">
        <v>40.0</v>
      </c>
      <c r="E5" s="232">
        <v>2800.0</v>
      </c>
      <c r="F5" s="233">
        <f t="shared" si="2"/>
        <v>2800</v>
      </c>
      <c r="G5" s="233">
        <v>0.0</v>
      </c>
      <c r="H5" s="233">
        <f t="shared" si="3"/>
        <v>607.2</v>
      </c>
      <c r="I5" s="234">
        <f t="shared" si="4"/>
        <v>3407.2</v>
      </c>
      <c r="J5" s="233">
        <f t="shared" si="5"/>
        <v>451</v>
      </c>
      <c r="K5" s="233">
        <f t="shared" si="6"/>
        <v>70</v>
      </c>
      <c r="L5" s="233"/>
      <c r="M5" s="235">
        <f t="shared" si="7"/>
        <v>43.2</v>
      </c>
      <c r="N5" s="236">
        <f t="shared" si="8"/>
        <v>564.2</v>
      </c>
      <c r="O5" s="233">
        <f t="shared" si="9"/>
        <v>34.072</v>
      </c>
      <c r="P5" s="233">
        <f t="shared" si="10"/>
        <v>272.576</v>
      </c>
      <c r="Q5" s="233">
        <f t="shared" si="11"/>
        <v>947.2016</v>
      </c>
      <c r="R5" s="237">
        <f t="shared" si="12"/>
        <v>1253.8496</v>
      </c>
      <c r="S5" s="233">
        <f t="shared" si="13"/>
        <v>283.9333333</v>
      </c>
      <c r="T5" s="233">
        <f t="shared" si="14"/>
        <v>94.63498</v>
      </c>
      <c r="U5" s="233">
        <f t="shared" si="15"/>
        <v>30.28546507</v>
      </c>
      <c r="V5" s="233">
        <f t="shared" si="16"/>
        <v>3.785683133</v>
      </c>
      <c r="W5" s="233">
        <f t="shared" ref="W5:X5" si="17">S5/12</f>
        <v>23.66111111</v>
      </c>
      <c r="X5" s="233">
        <f t="shared" si="17"/>
        <v>7.886248333</v>
      </c>
      <c r="Y5" s="233">
        <f t="shared" si="18"/>
        <v>283.9333333</v>
      </c>
      <c r="Z5" s="233">
        <f t="shared" si="19"/>
        <v>22.71466667</v>
      </c>
      <c r="AA5" s="233">
        <f t="shared" si="20"/>
        <v>2.839333333</v>
      </c>
      <c r="AB5" s="233">
        <f t="shared" si="21"/>
        <v>283.9333333</v>
      </c>
      <c r="AC5" s="233">
        <f t="shared" si="22"/>
        <v>23.66111111</v>
      </c>
      <c r="AD5" s="233">
        <f t="shared" si="23"/>
        <v>24.60755556</v>
      </c>
      <c r="AE5" s="233">
        <f t="shared" si="24"/>
        <v>2.839333333</v>
      </c>
      <c r="AF5" s="233">
        <f t="shared" si="25"/>
        <v>130.2304527</v>
      </c>
      <c r="AG5" s="233">
        <f t="shared" si="26"/>
        <v>184.1754578</v>
      </c>
      <c r="AH5" s="238">
        <f t="shared" si="27"/>
        <v>1403.121398</v>
      </c>
      <c r="AI5" s="233">
        <f t="shared" ref="AI5:AI37" si="29">I5+N5+R5+AH5</f>
        <v>6628.370998</v>
      </c>
      <c r="AJ5" s="210"/>
      <c r="AK5" s="210"/>
      <c r="AL5" s="239"/>
    </row>
    <row r="6" ht="14.25" customHeight="1">
      <c r="A6" s="229" t="s">
        <v>83</v>
      </c>
      <c r="B6" s="230">
        <v>1.0</v>
      </c>
      <c r="C6" s="230" t="s">
        <v>81</v>
      </c>
      <c r="D6" s="231">
        <v>40.0</v>
      </c>
      <c r="E6" s="233">
        <v>2800.0</v>
      </c>
      <c r="F6" s="233">
        <f t="shared" si="2"/>
        <v>2800</v>
      </c>
      <c r="G6" s="233">
        <v>0.0</v>
      </c>
      <c r="H6" s="233">
        <f t="shared" si="3"/>
        <v>607.2</v>
      </c>
      <c r="I6" s="234">
        <f t="shared" si="4"/>
        <v>3407.2</v>
      </c>
      <c r="J6" s="233">
        <f t="shared" si="5"/>
        <v>451</v>
      </c>
      <c r="K6" s="233">
        <f t="shared" si="6"/>
        <v>70</v>
      </c>
      <c r="L6" s="233"/>
      <c r="M6" s="235">
        <f t="shared" si="7"/>
        <v>43.2</v>
      </c>
      <c r="N6" s="236">
        <f t="shared" si="8"/>
        <v>564.2</v>
      </c>
      <c r="O6" s="233">
        <f t="shared" si="9"/>
        <v>34.072</v>
      </c>
      <c r="P6" s="233">
        <f t="shared" si="10"/>
        <v>272.576</v>
      </c>
      <c r="Q6" s="233">
        <f t="shared" si="11"/>
        <v>947.2016</v>
      </c>
      <c r="R6" s="237">
        <f t="shared" si="12"/>
        <v>1253.8496</v>
      </c>
      <c r="S6" s="233">
        <f t="shared" si="13"/>
        <v>283.9333333</v>
      </c>
      <c r="T6" s="233">
        <f t="shared" si="14"/>
        <v>94.63498</v>
      </c>
      <c r="U6" s="233">
        <f t="shared" si="15"/>
        <v>30.28546507</v>
      </c>
      <c r="V6" s="233">
        <f t="shared" si="16"/>
        <v>3.785683133</v>
      </c>
      <c r="W6" s="233">
        <f t="shared" ref="W6:X6" si="28">S6/12</f>
        <v>23.66111111</v>
      </c>
      <c r="X6" s="233">
        <f t="shared" si="28"/>
        <v>7.886248333</v>
      </c>
      <c r="Y6" s="233">
        <f t="shared" si="18"/>
        <v>283.9333333</v>
      </c>
      <c r="Z6" s="233">
        <f t="shared" si="19"/>
        <v>22.71466667</v>
      </c>
      <c r="AA6" s="233">
        <f t="shared" si="20"/>
        <v>2.839333333</v>
      </c>
      <c r="AB6" s="233">
        <f t="shared" si="21"/>
        <v>283.9333333</v>
      </c>
      <c r="AC6" s="233">
        <f t="shared" si="22"/>
        <v>23.66111111</v>
      </c>
      <c r="AD6" s="233">
        <f t="shared" si="23"/>
        <v>24.60755556</v>
      </c>
      <c r="AE6" s="233">
        <f t="shared" si="24"/>
        <v>2.839333333</v>
      </c>
      <c r="AF6" s="233">
        <f t="shared" si="25"/>
        <v>130.2304527</v>
      </c>
      <c r="AG6" s="233">
        <f t="shared" si="26"/>
        <v>184.1754578</v>
      </c>
      <c r="AH6" s="238">
        <f t="shared" si="27"/>
        <v>1403.121398</v>
      </c>
      <c r="AI6" s="233">
        <f t="shared" si="29"/>
        <v>6628.370998</v>
      </c>
      <c r="AJ6" s="210"/>
      <c r="AK6" s="210"/>
      <c r="AL6" s="239"/>
    </row>
    <row r="7" ht="14.25" customHeight="1">
      <c r="A7" s="229" t="s">
        <v>84</v>
      </c>
      <c r="B7" s="230">
        <v>1.0</v>
      </c>
      <c r="C7" s="230" t="s">
        <v>81</v>
      </c>
      <c r="D7" s="231">
        <v>40.0</v>
      </c>
      <c r="E7" s="232">
        <v>1800.0</v>
      </c>
      <c r="F7" s="233">
        <f t="shared" si="2"/>
        <v>1800</v>
      </c>
      <c r="G7" s="233">
        <v>0.0</v>
      </c>
      <c r="H7" s="233">
        <f t="shared" si="3"/>
        <v>607.2</v>
      </c>
      <c r="I7" s="234">
        <f t="shared" si="4"/>
        <v>2407.2</v>
      </c>
      <c r="J7" s="233">
        <f t="shared" si="5"/>
        <v>451</v>
      </c>
      <c r="K7" s="233">
        <f t="shared" si="6"/>
        <v>70</v>
      </c>
      <c r="L7" s="233"/>
      <c r="M7" s="235">
        <f t="shared" si="7"/>
        <v>103.2</v>
      </c>
      <c r="N7" s="236">
        <f t="shared" si="8"/>
        <v>624.2</v>
      </c>
      <c r="O7" s="233">
        <f t="shared" si="9"/>
        <v>24.072</v>
      </c>
      <c r="P7" s="233">
        <f t="shared" si="10"/>
        <v>192.576</v>
      </c>
      <c r="Q7" s="233">
        <f t="shared" si="11"/>
        <v>669.2016</v>
      </c>
      <c r="R7" s="237">
        <f t="shared" si="12"/>
        <v>885.8496</v>
      </c>
      <c r="S7" s="233">
        <f t="shared" si="13"/>
        <v>200.6</v>
      </c>
      <c r="T7" s="233">
        <f t="shared" si="14"/>
        <v>66.85998</v>
      </c>
      <c r="U7" s="233">
        <f t="shared" si="15"/>
        <v>21.3967984</v>
      </c>
      <c r="V7" s="233">
        <f t="shared" si="16"/>
        <v>2.6745998</v>
      </c>
      <c r="W7" s="233">
        <f t="shared" ref="W7:X7" si="30">S7/12</f>
        <v>16.71666667</v>
      </c>
      <c r="X7" s="233">
        <f t="shared" si="30"/>
        <v>5.571665</v>
      </c>
      <c r="Y7" s="233">
        <f t="shared" si="18"/>
        <v>200.6</v>
      </c>
      <c r="Z7" s="233">
        <f t="shared" si="19"/>
        <v>16.048</v>
      </c>
      <c r="AA7" s="233">
        <f t="shared" si="20"/>
        <v>2.006</v>
      </c>
      <c r="AB7" s="233">
        <f t="shared" si="21"/>
        <v>200.6</v>
      </c>
      <c r="AC7" s="233">
        <f t="shared" si="22"/>
        <v>16.71666667</v>
      </c>
      <c r="AD7" s="233">
        <f t="shared" si="23"/>
        <v>17.38533333</v>
      </c>
      <c r="AE7" s="233">
        <f t="shared" si="24"/>
        <v>2.006</v>
      </c>
      <c r="AF7" s="233">
        <f t="shared" si="25"/>
        <v>92.00831936</v>
      </c>
      <c r="AG7" s="233">
        <f t="shared" si="26"/>
        <v>130.1206744</v>
      </c>
      <c r="AH7" s="238">
        <f t="shared" si="27"/>
        <v>991.3107037</v>
      </c>
      <c r="AI7" s="233">
        <f t="shared" si="29"/>
        <v>4908.560304</v>
      </c>
      <c r="AJ7" s="210"/>
      <c r="AK7" s="210"/>
      <c r="AL7" s="239"/>
    </row>
    <row r="8" ht="14.25" customHeight="1">
      <c r="A8" s="229" t="s">
        <v>85</v>
      </c>
      <c r="B8" s="230">
        <v>1.0</v>
      </c>
      <c r="C8" s="230" t="s">
        <v>81</v>
      </c>
      <c r="D8" s="231">
        <v>40.0</v>
      </c>
      <c r="E8" s="232">
        <v>1800.0</v>
      </c>
      <c r="F8" s="233">
        <f t="shared" si="2"/>
        <v>1800</v>
      </c>
      <c r="G8" s="233">
        <v>0.0</v>
      </c>
      <c r="H8" s="233">
        <f t="shared" si="3"/>
        <v>607.2</v>
      </c>
      <c r="I8" s="234">
        <f t="shared" si="4"/>
        <v>2407.2</v>
      </c>
      <c r="J8" s="233">
        <f t="shared" si="5"/>
        <v>451</v>
      </c>
      <c r="K8" s="233">
        <f t="shared" si="6"/>
        <v>70</v>
      </c>
      <c r="L8" s="233"/>
      <c r="M8" s="235">
        <f t="shared" si="7"/>
        <v>103.2</v>
      </c>
      <c r="N8" s="236">
        <f t="shared" si="8"/>
        <v>624.2</v>
      </c>
      <c r="O8" s="233">
        <f t="shared" si="9"/>
        <v>24.072</v>
      </c>
      <c r="P8" s="233">
        <f t="shared" si="10"/>
        <v>192.576</v>
      </c>
      <c r="Q8" s="233">
        <f t="shared" si="11"/>
        <v>669.2016</v>
      </c>
      <c r="R8" s="237">
        <f t="shared" si="12"/>
        <v>885.8496</v>
      </c>
      <c r="S8" s="233">
        <f t="shared" si="13"/>
        <v>200.6</v>
      </c>
      <c r="T8" s="233">
        <f t="shared" si="14"/>
        <v>66.85998</v>
      </c>
      <c r="U8" s="233">
        <f t="shared" si="15"/>
        <v>21.3967984</v>
      </c>
      <c r="V8" s="233">
        <f t="shared" si="16"/>
        <v>2.6745998</v>
      </c>
      <c r="W8" s="233">
        <f t="shared" ref="W8:X8" si="31">S8/12</f>
        <v>16.71666667</v>
      </c>
      <c r="X8" s="233">
        <f t="shared" si="31"/>
        <v>5.571665</v>
      </c>
      <c r="Y8" s="233">
        <f t="shared" si="18"/>
        <v>200.6</v>
      </c>
      <c r="Z8" s="233">
        <f t="shared" si="19"/>
        <v>16.048</v>
      </c>
      <c r="AA8" s="233">
        <f t="shared" si="20"/>
        <v>2.006</v>
      </c>
      <c r="AB8" s="233">
        <f t="shared" si="21"/>
        <v>200.6</v>
      </c>
      <c r="AC8" s="233">
        <f t="shared" si="22"/>
        <v>16.71666667</v>
      </c>
      <c r="AD8" s="233">
        <f t="shared" si="23"/>
        <v>17.38533333</v>
      </c>
      <c r="AE8" s="233">
        <f t="shared" si="24"/>
        <v>2.006</v>
      </c>
      <c r="AF8" s="233">
        <f t="shared" si="25"/>
        <v>92.00831936</v>
      </c>
      <c r="AG8" s="233">
        <f t="shared" si="26"/>
        <v>130.1206744</v>
      </c>
      <c r="AH8" s="238">
        <f t="shared" si="27"/>
        <v>991.3107037</v>
      </c>
      <c r="AI8" s="233">
        <f t="shared" si="29"/>
        <v>4908.560304</v>
      </c>
      <c r="AJ8" s="210"/>
      <c r="AK8" s="210"/>
      <c r="AL8" s="239"/>
    </row>
    <row r="9" ht="14.25" customHeight="1">
      <c r="A9" s="229" t="s">
        <v>86</v>
      </c>
      <c r="B9" s="230">
        <v>1.0</v>
      </c>
      <c r="C9" s="230" t="s">
        <v>81</v>
      </c>
      <c r="D9" s="231">
        <v>40.0</v>
      </c>
      <c r="E9" s="232">
        <v>1580.0</v>
      </c>
      <c r="F9" s="233">
        <f t="shared" si="2"/>
        <v>1580</v>
      </c>
      <c r="G9" s="233">
        <v>0.0</v>
      </c>
      <c r="H9" s="233">
        <f t="shared" si="3"/>
        <v>607.2</v>
      </c>
      <c r="I9" s="234">
        <f t="shared" si="4"/>
        <v>2187.2</v>
      </c>
      <c r="J9" s="233">
        <f t="shared" si="5"/>
        <v>451</v>
      </c>
      <c r="K9" s="233">
        <f t="shared" si="6"/>
        <v>70</v>
      </c>
      <c r="L9" s="233"/>
      <c r="M9" s="235">
        <f t="shared" si="7"/>
        <v>116.4</v>
      </c>
      <c r="N9" s="236">
        <f t="shared" si="8"/>
        <v>637.4</v>
      </c>
      <c r="O9" s="233">
        <f t="shared" si="9"/>
        <v>21.872</v>
      </c>
      <c r="P9" s="233">
        <f t="shared" si="10"/>
        <v>174.976</v>
      </c>
      <c r="Q9" s="233">
        <f t="shared" si="11"/>
        <v>608.0416</v>
      </c>
      <c r="R9" s="237">
        <f t="shared" si="12"/>
        <v>804.8896</v>
      </c>
      <c r="S9" s="233">
        <f t="shared" si="13"/>
        <v>182.2666667</v>
      </c>
      <c r="T9" s="233">
        <f t="shared" si="14"/>
        <v>60.74948</v>
      </c>
      <c r="U9" s="233">
        <f t="shared" si="15"/>
        <v>19.44129173</v>
      </c>
      <c r="V9" s="233">
        <f t="shared" si="16"/>
        <v>2.430161467</v>
      </c>
      <c r="W9" s="233">
        <f t="shared" ref="W9:X9" si="32">S9/12</f>
        <v>15.18888889</v>
      </c>
      <c r="X9" s="233">
        <f t="shared" si="32"/>
        <v>5.062456667</v>
      </c>
      <c r="Y9" s="233">
        <f t="shared" si="18"/>
        <v>182.2666667</v>
      </c>
      <c r="Z9" s="233">
        <f t="shared" si="19"/>
        <v>14.58133333</v>
      </c>
      <c r="AA9" s="233">
        <f t="shared" si="20"/>
        <v>1.822666667</v>
      </c>
      <c r="AB9" s="233">
        <f t="shared" si="21"/>
        <v>182.2666667</v>
      </c>
      <c r="AC9" s="233">
        <f t="shared" si="22"/>
        <v>15.18888889</v>
      </c>
      <c r="AD9" s="233">
        <f t="shared" si="23"/>
        <v>15.79644444</v>
      </c>
      <c r="AE9" s="233">
        <f t="shared" si="24"/>
        <v>1.822666667</v>
      </c>
      <c r="AF9" s="233">
        <f t="shared" si="25"/>
        <v>83.59945003</v>
      </c>
      <c r="AG9" s="233">
        <f t="shared" si="26"/>
        <v>118.2286221</v>
      </c>
      <c r="AH9" s="238">
        <f t="shared" si="27"/>
        <v>900.7123509</v>
      </c>
      <c r="AI9" s="233">
        <f t="shared" si="29"/>
        <v>4530.201951</v>
      </c>
      <c r="AJ9" s="210"/>
      <c r="AK9" s="210"/>
      <c r="AL9" s="239"/>
    </row>
    <row r="10" ht="14.25" customHeight="1">
      <c r="A10" s="240" t="s">
        <v>87</v>
      </c>
      <c r="B10" s="241">
        <v>1.0</v>
      </c>
      <c r="C10" s="241" t="s">
        <v>81</v>
      </c>
      <c r="D10" s="242">
        <v>40.0</v>
      </c>
      <c r="E10" s="232">
        <v>1580.0</v>
      </c>
      <c r="F10" s="233">
        <f t="shared" si="2"/>
        <v>1580</v>
      </c>
      <c r="G10" s="233">
        <v>0.0</v>
      </c>
      <c r="H10" s="233">
        <f t="shared" si="3"/>
        <v>607.2</v>
      </c>
      <c r="I10" s="234">
        <f t="shared" si="4"/>
        <v>2187.2</v>
      </c>
      <c r="J10" s="233">
        <f t="shared" si="5"/>
        <v>451</v>
      </c>
      <c r="K10" s="233">
        <f t="shared" si="6"/>
        <v>70</v>
      </c>
      <c r="L10" s="233"/>
      <c r="M10" s="235">
        <f t="shared" si="7"/>
        <v>116.4</v>
      </c>
      <c r="N10" s="236">
        <f t="shared" si="8"/>
        <v>637.4</v>
      </c>
      <c r="O10" s="233">
        <f t="shared" si="9"/>
        <v>21.872</v>
      </c>
      <c r="P10" s="233">
        <f t="shared" si="10"/>
        <v>174.976</v>
      </c>
      <c r="Q10" s="233">
        <f t="shared" si="11"/>
        <v>608.0416</v>
      </c>
      <c r="R10" s="237">
        <f t="shared" si="12"/>
        <v>804.8896</v>
      </c>
      <c r="S10" s="233">
        <f t="shared" si="13"/>
        <v>182.2666667</v>
      </c>
      <c r="T10" s="233">
        <f t="shared" si="14"/>
        <v>60.74948</v>
      </c>
      <c r="U10" s="233">
        <f t="shared" si="15"/>
        <v>19.44129173</v>
      </c>
      <c r="V10" s="233">
        <f t="shared" si="16"/>
        <v>2.430161467</v>
      </c>
      <c r="W10" s="233">
        <f t="shared" ref="W10:X10" si="33">S10/12</f>
        <v>15.18888889</v>
      </c>
      <c r="X10" s="233">
        <f t="shared" si="33"/>
        <v>5.062456667</v>
      </c>
      <c r="Y10" s="233">
        <f t="shared" si="18"/>
        <v>182.2666667</v>
      </c>
      <c r="Z10" s="233">
        <f t="shared" si="19"/>
        <v>14.58133333</v>
      </c>
      <c r="AA10" s="233">
        <f t="shared" si="20"/>
        <v>1.822666667</v>
      </c>
      <c r="AB10" s="233">
        <f t="shared" si="21"/>
        <v>182.2666667</v>
      </c>
      <c r="AC10" s="233">
        <f t="shared" si="22"/>
        <v>15.18888889</v>
      </c>
      <c r="AD10" s="233">
        <f t="shared" si="23"/>
        <v>15.79644444</v>
      </c>
      <c r="AE10" s="233">
        <f t="shared" si="24"/>
        <v>1.822666667</v>
      </c>
      <c r="AF10" s="233">
        <f t="shared" si="25"/>
        <v>83.59945003</v>
      </c>
      <c r="AG10" s="233">
        <f t="shared" si="26"/>
        <v>118.2286221</v>
      </c>
      <c r="AH10" s="238">
        <f t="shared" si="27"/>
        <v>900.7123509</v>
      </c>
      <c r="AI10" s="233">
        <f t="shared" si="29"/>
        <v>4530.201951</v>
      </c>
      <c r="AJ10" s="210"/>
      <c r="AK10" s="210"/>
      <c r="AL10" s="243"/>
    </row>
    <row r="11" ht="14.25" customHeight="1">
      <c r="A11" s="229" t="s">
        <v>88</v>
      </c>
      <c r="B11" s="230">
        <v>2.0</v>
      </c>
      <c r="C11" s="230" t="s">
        <v>81</v>
      </c>
      <c r="D11" s="231">
        <v>36.0</v>
      </c>
      <c r="E11" s="232">
        <v>5200.0</v>
      </c>
      <c r="F11" s="233">
        <f t="shared" si="2"/>
        <v>10400</v>
      </c>
      <c r="G11" s="233">
        <f>(E11/180)*20%*110*2*B11</f>
        <v>2542.222222</v>
      </c>
      <c r="H11" s="233">
        <f t="shared" si="3"/>
        <v>1214.4</v>
      </c>
      <c r="I11" s="234">
        <f t="shared" si="4"/>
        <v>14156.62222</v>
      </c>
      <c r="J11" s="233">
        <f t="shared" si="5"/>
        <v>902</v>
      </c>
      <c r="K11" s="233">
        <f t="shared" si="6"/>
        <v>140</v>
      </c>
      <c r="L11" s="233"/>
      <c r="M11" s="235">
        <f t="shared" si="7"/>
        <v>0</v>
      </c>
      <c r="N11" s="236">
        <f t="shared" si="8"/>
        <v>1042</v>
      </c>
      <c r="O11" s="233">
        <f t="shared" si="9"/>
        <v>141.5662222</v>
      </c>
      <c r="P11" s="233">
        <f t="shared" si="10"/>
        <v>1132.529778</v>
      </c>
      <c r="Q11" s="233">
        <f t="shared" si="11"/>
        <v>3935.540978</v>
      </c>
      <c r="R11" s="237">
        <f t="shared" si="12"/>
        <v>5209.636978</v>
      </c>
      <c r="S11" s="233">
        <f t="shared" si="13"/>
        <v>1179.718519</v>
      </c>
      <c r="T11" s="233">
        <f t="shared" si="14"/>
        <v>393.2001822</v>
      </c>
      <c r="U11" s="233">
        <f t="shared" si="15"/>
        <v>125.8334961</v>
      </c>
      <c r="V11" s="233">
        <f t="shared" si="16"/>
        <v>15.72918701</v>
      </c>
      <c r="W11" s="233">
        <f t="shared" ref="W11:X11" si="34">S11/12</f>
        <v>98.30987654</v>
      </c>
      <c r="X11" s="233">
        <f t="shared" si="34"/>
        <v>32.76668185</v>
      </c>
      <c r="Y11" s="233">
        <f t="shared" si="18"/>
        <v>1179.718519</v>
      </c>
      <c r="Z11" s="233">
        <f t="shared" si="19"/>
        <v>94.37748148</v>
      </c>
      <c r="AA11" s="233">
        <f t="shared" si="20"/>
        <v>11.79718519</v>
      </c>
      <c r="AB11" s="233">
        <f t="shared" si="21"/>
        <v>1179.718519</v>
      </c>
      <c r="AC11" s="233">
        <f t="shared" si="22"/>
        <v>98.30987654</v>
      </c>
      <c r="AD11" s="233">
        <f t="shared" si="23"/>
        <v>102.2422716</v>
      </c>
      <c r="AE11" s="233">
        <f t="shared" si="24"/>
        <v>11.79718519</v>
      </c>
      <c r="AF11" s="233">
        <f t="shared" si="25"/>
        <v>541.0963021</v>
      </c>
      <c r="AG11" s="233">
        <f t="shared" si="26"/>
        <v>765.233147</v>
      </c>
      <c r="AH11" s="238">
        <f t="shared" si="27"/>
        <v>5829.848428</v>
      </c>
      <c r="AI11" s="233">
        <f t="shared" si="29"/>
        <v>26238.10763</v>
      </c>
      <c r="AJ11" s="210"/>
      <c r="AK11" s="210"/>
      <c r="AL11" s="239"/>
    </row>
    <row r="12" ht="14.25" customHeight="1">
      <c r="A12" s="229" t="s">
        <v>89</v>
      </c>
      <c r="B12" s="230">
        <v>2.0</v>
      </c>
      <c r="C12" s="230" t="s">
        <v>81</v>
      </c>
      <c r="D12" s="231">
        <v>36.0</v>
      </c>
      <c r="E12" s="232">
        <v>5200.0</v>
      </c>
      <c r="F12" s="233">
        <f t="shared" si="2"/>
        <v>10400</v>
      </c>
      <c r="G12" s="233">
        <v>0.0</v>
      </c>
      <c r="H12" s="233">
        <f t="shared" si="3"/>
        <v>1214.4</v>
      </c>
      <c r="I12" s="234">
        <f t="shared" si="4"/>
        <v>11614.4</v>
      </c>
      <c r="J12" s="233">
        <f t="shared" si="5"/>
        <v>902</v>
      </c>
      <c r="K12" s="233">
        <f t="shared" si="6"/>
        <v>140</v>
      </c>
      <c r="L12" s="233"/>
      <c r="M12" s="235">
        <f t="shared" si="7"/>
        <v>0</v>
      </c>
      <c r="N12" s="236">
        <f t="shared" si="8"/>
        <v>1042</v>
      </c>
      <c r="O12" s="233">
        <f t="shared" si="9"/>
        <v>116.144</v>
      </c>
      <c r="P12" s="233">
        <f t="shared" si="10"/>
        <v>929.152</v>
      </c>
      <c r="Q12" s="233">
        <f t="shared" si="11"/>
        <v>3228.8032</v>
      </c>
      <c r="R12" s="237">
        <f t="shared" si="12"/>
        <v>4274.0992</v>
      </c>
      <c r="S12" s="233">
        <f t="shared" si="13"/>
        <v>967.8666667</v>
      </c>
      <c r="T12" s="233">
        <f t="shared" si="14"/>
        <v>322.58996</v>
      </c>
      <c r="U12" s="233">
        <f t="shared" si="15"/>
        <v>103.2365301</v>
      </c>
      <c r="V12" s="233">
        <f t="shared" si="16"/>
        <v>12.90456627</v>
      </c>
      <c r="W12" s="233">
        <f t="shared" ref="W12:X12" si="35">S12/12</f>
        <v>80.65555556</v>
      </c>
      <c r="X12" s="233">
        <f t="shared" si="35"/>
        <v>26.88249667</v>
      </c>
      <c r="Y12" s="233">
        <f t="shared" si="18"/>
        <v>967.8666667</v>
      </c>
      <c r="Z12" s="233">
        <f t="shared" si="19"/>
        <v>77.42933333</v>
      </c>
      <c r="AA12" s="233">
        <f t="shared" si="20"/>
        <v>9.678666667</v>
      </c>
      <c r="AB12" s="233">
        <f t="shared" si="21"/>
        <v>967.8666667</v>
      </c>
      <c r="AC12" s="233">
        <f t="shared" si="22"/>
        <v>80.65555556</v>
      </c>
      <c r="AD12" s="233">
        <f t="shared" si="23"/>
        <v>83.88177778</v>
      </c>
      <c r="AE12" s="233">
        <f t="shared" si="24"/>
        <v>9.678666667</v>
      </c>
      <c r="AF12" s="233">
        <f t="shared" si="25"/>
        <v>443.9271454</v>
      </c>
      <c r="AG12" s="233">
        <f t="shared" si="26"/>
        <v>627.8138755</v>
      </c>
      <c r="AH12" s="238">
        <f t="shared" si="27"/>
        <v>4782.93413</v>
      </c>
      <c r="AI12" s="233">
        <f t="shared" si="29"/>
        <v>21713.43333</v>
      </c>
      <c r="AJ12" s="210"/>
      <c r="AK12" s="210"/>
      <c r="AL12" s="239"/>
    </row>
    <row r="13" ht="14.25" customHeight="1">
      <c r="A13" s="229" t="s">
        <v>90</v>
      </c>
      <c r="B13" s="230">
        <v>4.0</v>
      </c>
      <c r="C13" s="230" t="s">
        <v>81</v>
      </c>
      <c r="D13" s="231">
        <v>36.0</v>
      </c>
      <c r="E13" s="232">
        <v>1580.0</v>
      </c>
      <c r="F13" s="233">
        <f t="shared" si="2"/>
        <v>6320</v>
      </c>
      <c r="G13" s="233">
        <f>(E13/180)*20%*110*2*B13</f>
        <v>1544.888889</v>
      </c>
      <c r="H13" s="233">
        <f t="shared" si="3"/>
        <v>2428.8</v>
      </c>
      <c r="I13" s="234">
        <f t="shared" si="4"/>
        <v>10293.68889</v>
      </c>
      <c r="J13" s="233">
        <f t="shared" si="5"/>
        <v>1804</v>
      </c>
      <c r="K13" s="233">
        <f t="shared" si="6"/>
        <v>280</v>
      </c>
      <c r="L13" s="233"/>
      <c r="M13" s="235">
        <f t="shared" si="7"/>
        <v>465.6</v>
      </c>
      <c r="N13" s="236">
        <f t="shared" si="8"/>
        <v>2549.6</v>
      </c>
      <c r="O13" s="233">
        <f t="shared" si="9"/>
        <v>102.9368889</v>
      </c>
      <c r="P13" s="233">
        <f t="shared" si="10"/>
        <v>823.4951111</v>
      </c>
      <c r="Q13" s="233">
        <f t="shared" si="11"/>
        <v>2861.645511</v>
      </c>
      <c r="R13" s="237">
        <f t="shared" si="12"/>
        <v>3788.077511</v>
      </c>
      <c r="S13" s="233">
        <f t="shared" si="13"/>
        <v>857.8074074</v>
      </c>
      <c r="T13" s="233">
        <f t="shared" si="14"/>
        <v>285.9072089</v>
      </c>
      <c r="U13" s="233">
        <f t="shared" si="15"/>
        <v>91.4971693</v>
      </c>
      <c r="V13" s="233">
        <f t="shared" si="16"/>
        <v>11.43714616</v>
      </c>
      <c r="W13" s="233">
        <f t="shared" ref="W13:X13" si="36">S13/12</f>
        <v>71.48395062</v>
      </c>
      <c r="X13" s="233">
        <f t="shared" si="36"/>
        <v>23.82560074</v>
      </c>
      <c r="Y13" s="233">
        <f t="shared" si="18"/>
        <v>857.8074074</v>
      </c>
      <c r="Z13" s="233">
        <f t="shared" si="19"/>
        <v>68.62459259</v>
      </c>
      <c r="AA13" s="233">
        <f t="shared" si="20"/>
        <v>8.578074074</v>
      </c>
      <c r="AB13" s="233">
        <f t="shared" si="21"/>
        <v>857.8074074</v>
      </c>
      <c r="AC13" s="233">
        <f t="shared" si="22"/>
        <v>71.48395062</v>
      </c>
      <c r="AD13" s="233">
        <f t="shared" si="23"/>
        <v>74.34330864</v>
      </c>
      <c r="AE13" s="233">
        <f t="shared" si="24"/>
        <v>8.578074074</v>
      </c>
      <c r="AF13" s="233">
        <f t="shared" si="25"/>
        <v>393.4467492</v>
      </c>
      <c r="AG13" s="233">
        <f t="shared" si="26"/>
        <v>556.4231226</v>
      </c>
      <c r="AH13" s="238">
        <f t="shared" si="27"/>
        <v>4239.05117</v>
      </c>
      <c r="AI13" s="233">
        <f t="shared" si="29"/>
        <v>20870.41757</v>
      </c>
      <c r="AJ13" s="210"/>
      <c r="AK13" s="210"/>
      <c r="AL13" s="239"/>
    </row>
    <row r="14" ht="14.25" customHeight="1">
      <c r="A14" s="229" t="s">
        <v>91</v>
      </c>
      <c r="B14" s="230">
        <v>4.0</v>
      </c>
      <c r="C14" s="230" t="s">
        <v>81</v>
      </c>
      <c r="D14" s="231">
        <v>36.0</v>
      </c>
      <c r="E14" s="232">
        <v>1580.0</v>
      </c>
      <c r="F14" s="233">
        <f t="shared" si="2"/>
        <v>6320</v>
      </c>
      <c r="G14" s="233">
        <v>0.0</v>
      </c>
      <c r="H14" s="233">
        <f t="shared" si="3"/>
        <v>2428.8</v>
      </c>
      <c r="I14" s="234">
        <f t="shared" si="4"/>
        <v>8748.8</v>
      </c>
      <c r="J14" s="233">
        <f t="shared" si="5"/>
        <v>1804</v>
      </c>
      <c r="K14" s="233">
        <f t="shared" si="6"/>
        <v>280</v>
      </c>
      <c r="L14" s="233"/>
      <c r="M14" s="235">
        <f t="shared" si="7"/>
        <v>465.6</v>
      </c>
      <c r="N14" s="236">
        <f t="shared" si="8"/>
        <v>2549.6</v>
      </c>
      <c r="O14" s="233">
        <f t="shared" si="9"/>
        <v>87.488</v>
      </c>
      <c r="P14" s="233">
        <f t="shared" si="10"/>
        <v>699.904</v>
      </c>
      <c r="Q14" s="233">
        <f t="shared" si="11"/>
        <v>2432.1664</v>
      </c>
      <c r="R14" s="237">
        <f t="shared" si="12"/>
        <v>3219.5584</v>
      </c>
      <c r="S14" s="233">
        <f t="shared" si="13"/>
        <v>729.0666667</v>
      </c>
      <c r="T14" s="233">
        <f t="shared" si="14"/>
        <v>242.99792</v>
      </c>
      <c r="U14" s="233">
        <f t="shared" si="15"/>
        <v>77.76516693</v>
      </c>
      <c r="V14" s="233">
        <f t="shared" si="16"/>
        <v>9.720645867</v>
      </c>
      <c r="W14" s="233">
        <f t="shared" ref="W14:X14" si="37">S14/12</f>
        <v>60.75555556</v>
      </c>
      <c r="X14" s="233">
        <f t="shared" si="37"/>
        <v>20.24982667</v>
      </c>
      <c r="Y14" s="233">
        <f t="shared" si="18"/>
        <v>729.0666667</v>
      </c>
      <c r="Z14" s="233">
        <f t="shared" si="19"/>
        <v>58.32533333</v>
      </c>
      <c r="AA14" s="233">
        <f t="shared" si="20"/>
        <v>7.290666667</v>
      </c>
      <c r="AB14" s="233">
        <f t="shared" si="21"/>
        <v>729.0666667</v>
      </c>
      <c r="AC14" s="233">
        <f t="shared" si="22"/>
        <v>60.75555556</v>
      </c>
      <c r="AD14" s="233">
        <f t="shared" si="23"/>
        <v>63.18577778</v>
      </c>
      <c r="AE14" s="233">
        <f t="shared" si="24"/>
        <v>7.290666667</v>
      </c>
      <c r="AF14" s="233">
        <f t="shared" si="25"/>
        <v>334.3978001</v>
      </c>
      <c r="AG14" s="233">
        <f t="shared" si="26"/>
        <v>472.9144884</v>
      </c>
      <c r="AH14" s="238">
        <f t="shared" si="27"/>
        <v>3602.849404</v>
      </c>
      <c r="AI14" s="233">
        <f t="shared" si="29"/>
        <v>18120.8078</v>
      </c>
      <c r="AJ14" s="210"/>
      <c r="AK14" s="210"/>
      <c r="AL14" s="239"/>
    </row>
    <row r="15" ht="14.25" customHeight="1">
      <c r="A15" s="229" t="s">
        <v>92</v>
      </c>
      <c r="B15" s="230">
        <v>1.0</v>
      </c>
      <c r="C15" s="230" t="s">
        <v>81</v>
      </c>
      <c r="D15" s="231">
        <v>40.0</v>
      </c>
      <c r="E15" s="232">
        <v>8000.0</v>
      </c>
      <c r="F15" s="233">
        <f t="shared" si="2"/>
        <v>8000</v>
      </c>
      <c r="G15" s="233">
        <v>0.0</v>
      </c>
      <c r="H15" s="233">
        <f t="shared" si="3"/>
        <v>607.2</v>
      </c>
      <c r="I15" s="234">
        <f t="shared" si="4"/>
        <v>8607.2</v>
      </c>
      <c r="J15" s="233">
        <f t="shared" si="5"/>
        <v>451</v>
      </c>
      <c r="K15" s="233">
        <f t="shared" si="6"/>
        <v>70</v>
      </c>
      <c r="L15" s="233"/>
      <c r="M15" s="235">
        <f t="shared" si="7"/>
        <v>0</v>
      </c>
      <c r="N15" s="236">
        <f t="shared" si="8"/>
        <v>521</v>
      </c>
      <c r="O15" s="233">
        <f t="shared" si="9"/>
        <v>86.072</v>
      </c>
      <c r="P15" s="233">
        <f t="shared" si="10"/>
        <v>688.576</v>
      </c>
      <c r="Q15" s="233">
        <f t="shared" si="11"/>
        <v>2392.8016</v>
      </c>
      <c r="R15" s="237">
        <f t="shared" si="12"/>
        <v>3167.4496</v>
      </c>
      <c r="S15" s="233">
        <f t="shared" si="13"/>
        <v>717.2666667</v>
      </c>
      <c r="T15" s="233">
        <f t="shared" si="14"/>
        <v>239.06498</v>
      </c>
      <c r="U15" s="233">
        <f t="shared" si="15"/>
        <v>76.50653173</v>
      </c>
      <c r="V15" s="233">
        <f t="shared" si="16"/>
        <v>9.563316467</v>
      </c>
      <c r="W15" s="233">
        <f t="shared" ref="W15:X15" si="38">S15/12</f>
        <v>59.77222222</v>
      </c>
      <c r="X15" s="233">
        <f t="shared" si="38"/>
        <v>19.92208167</v>
      </c>
      <c r="Y15" s="233">
        <f t="shared" si="18"/>
        <v>717.2666667</v>
      </c>
      <c r="Z15" s="233">
        <f t="shared" si="19"/>
        <v>57.38133333</v>
      </c>
      <c r="AA15" s="233">
        <f t="shared" si="20"/>
        <v>7.172666667</v>
      </c>
      <c r="AB15" s="233">
        <f t="shared" si="21"/>
        <v>717.2666667</v>
      </c>
      <c r="AC15" s="233">
        <f t="shared" si="22"/>
        <v>59.77222222</v>
      </c>
      <c r="AD15" s="233">
        <f t="shared" si="23"/>
        <v>62.16311111</v>
      </c>
      <c r="AE15" s="233">
        <f t="shared" si="24"/>
        <v>7.172666667</v>
      </c>
      <c r="AF15" s="233">
        <f t="shared" si="25"/>
        <v>328.985546</v>
      </c>
      <c r="AG15" s="233">
        <f t="shared" si="26"/>
        <v>465.2603311</v>
      </c>
      <c r="AH15" s="238">
        <f t="shared" si="27"/>
        <v>3544.537009</v>
      </c>
      <c r="AI15" s="233">
        <f t="shared" si="29"/>
        <v>15840.18661</v>
      </c>
      <c r="AJ15" s="210"/>
      <c r="AK15" s="210"/>
      <c r="AL15" s="239"/>
    </row>
    <row r="16" ht="14.25" customHeight="1">
      <c r="A16" s="229" t="s">
        <v>93</v>
      </c>
      <c r="B16" s="230">
        <v>1.0</v>
      </c>
      <c r="C16" s="230" t="s">
        <v>81</v>
      </c>
      <c r="D16" s="231">
        <v>40.0</v>
      </c>
      <c r="E16" s="232">
        <v>6500.0</v>
      </c>
      <c r="F16" s="233">
        <f t="shared" si="2"/>
        <v>6500</v>
      </c>
      <c r="G16" s="233">
        <v>0.0</v>
      </c>
      <c r="H16" s="233">
        <f t="shared" si="3"/>
        <v>607.2</v>
      </c>
      <c r="I16" s="234">
        <f t="shared" si="4"/>
        <v>7107.2</v>
      </c>
      <c r="J16" s="233">
        <f t="shared" si="5"/>
        <v>451</v>
      </c>
      <c r="K16" s="233">
        <f t="shared" si="6"/>
        <v>70</v>
      </c>
      <c r="L16" s="233"/>
      <c r="M16" s="235">
        <f t="shared" si="7"/>
        <v>0</v>
      </c>
      <c r="N16" s="236">
        <f t="shared" si="8"/>
        <v>521</v>
      </c>
      <c r="O16" s="233">
        <f t="shared" si="9"/>
        <v>71.072</v>
      </c>
      <c r="P16" s="233">
        <f t="shared" si="10"/>
        <v>568.576</v>
      </c>
      <c r="Q16" s="233">
        <f t="shared" si="11"/>
        <v>1975.8016</v>
      </c>
      <c r="R16" s="237">
        <f t="shared" si="12"/>
        <v>2615.4496</v>
      </c>
      <c r="S16" s="233">
        <f t="shared" si="13"/>
        <v>592.2666667</v>
      </c>
      <c r="T16" s="233">
        <f t="shared" si="14"/>
        <v>197.40248</v>
      </c>
      <c r="U16" s="233">
        <f t="shared" si="15"/>
        <v>63.17353173</v>
      </c>
      <c r="V16" s="233">
        <f t="shared" si="16"/>
        <v>7.896691467</v>
      </c>
      <c r="W16" s="233">
        <f t="shared" ref="W16:X16" si="39">S16/12</f>
        <v>49.35555556</v>
      </c>
      <c r="X16" s="233">
        <f t="shared" si="39"/>
        <v>16.45020667</v>
      </c>
      <c r="Y16" s="233">
        <f t="shared" si="18"/>
        <v>592.2666667</v>
      </c>
      <c r="Z16" s="233">
        <f t="shared" si="19"/>
        <v>47.38133333</v>
      </c>
      <c r="AA16" s="233">
        <f t="shared" si="20"/>
        <v>5.922666667</v>
      </c>
      <c r="AB16" s="233">
        <f t="shared" si="21"/>
        <v>592.2666667</v>
      </c>
      <c r="AC16" s="233">
        <f t="shared" si="22"/>
        <v>49.35555556</v>
      </c>
      <c r="AD16" s="233">
        <f t="shared" si="23"/>
        <v>51.32977778</v>
      </c>
      <c r="AE16" s="233">
        <f t="shared" si="24"/>
        <v>5.922666667</v>
      </c>
      <c r="AF16" s="233">
        <f t="shared" si="25"/>
        <v>271.652346</v>
      </c>
      <c r="AG16" s="233">
        <f t="shared" si="26"/>
        <v>384.1781561</v>
      </c>
      <c r="AH16" s="238">
        <f t="shared" si="27"/>
        <v>2926.820968</v>
      </c>
      <c r="AI16" s="233">
        <f t="shared" si="29"/>
        <v>13170.47057</v>
      </c>
      <c r="AJ16" s="210"/>
      <c r="AK16" s="210"/>
      <c r="AL16" s="239"/>
    </row>
    <row r="17" ht="14.25" customHeight="1">
      <c r="A17" s="229" t="s">
        <v>94</v>
      </c>
      <c r="B17" s="230">
        <v>1.0</v>
      </c>
      <c r="C17" s="230" t="s">
        <v>81</v>
      </c>
      <c r="D17" s="231">
        <v>40.0</v>
      </c>
      <c r="E17" s="232">
        <v>2200.0</v>
      </c>
      <c r="F17" s="233">
        <f t="shared" si="2"/>
        <v>2200</v>
      </c>
      <c r="G17" s="233">
        <v>0.0</v>
      </c>
      <c r="H17" s="233">
        <f t="shared" si="3"/>
        <v>607.2</v>
      </c>
      <c r="I17" s="234">
        <f t="shared" si="4"/>
        <v>2807.2</v>
      </c>
      <c r="J17" s="233">
        <f t="shared" si="5"/>
        <v>451</v>
      </c>
      <c r="K17" s="233">
        <f t="shared" si="6"/>
        <v>70</v>
      </c>
      <c r="L17" s="233"/>
      <c r="M17" s="235">
        <f t="shared" si="7"/>
        <v>79.2</v>
      </c>
      <c r="N17" s="236">
        <f t="shared" si="8"/>
        <v>600.2</v>
      </c>
      <c r="O17" s="233">
        <f t="shared" si="9"/>
        <v>28.072</v>
      </c>
      <c r="P17" s="233">
        <f t="shared" si="10"/>
        <v>224.576</v>
      </c>
      <c r="Q17" s="233">
        <f t="shared" si="11"/>
        <v>780.4016</v>
      </c>
      <c r="R17" s="237">
        <f t="shared" si="12"/>
        <v>1033.0496</v>
      </c>
      <c r="S17" s="233">
        <f t="shared" si="13"/>
        <v>233.9333333</v>
      </c>
      <c r="T17" s="233">
        <f t="shared" si="14"/>
        <v>77.96998</v>
      </c>
      <c r="U17" s="233">
        <f t="shared" si="15"/>
        <v>24.95226507</v>
      </c>
      <c r="V17" s="233">
        <f t="shared" si="16"/>
        <v>3.119033133</v>
      </c>
      <c r="W17" s="233">
        <f t="shared" ref="W17:X17" si="40">S17/12</f>
        <v>19.49444444</v>
      </c>
      <c r="X17" s="233">
        <f t="shared" si="40"/>
        <v>6.497498333</v>
      </c>
      <c r="Y17" s="233">
        <f t="shared" si="18"/>
        <v>233.9333333</v>
      </c>
      <c r="Z17" s="233">
        <f t="shared" si="19"/>
        <v>18.71466667</v>
      </c>
      <c r="AA17" s="233">
        <f t="shared" si="20"/>
        <v>2.339333333</v>
      </c>
      <c r="AB17" s="233">
        <f t="shared" si="21"/>
        <v>233.9333333</v>
      </c>
      <c r="AC17" s="233">
        <f t="shared" si="22"/>
        <v>19.49444444</v>
      </c>
      <c r="AD17" s="233">
        <f t="shared" si="23"/>
        <v>20.27422222</v>
      </c>
      <c r="AE17" s="233">
        <f t="shared" si="24"/>
        <v>2.339333333</v>
      </c>
      <c r="AF17" s="233">
        <f t="shared" si="25"/>
        <v>107.2971727</v>
      </c>
      <c r="AG17" s="233">
        <f t="shared" si="26"/>
        <v>151.7425878</v>
      </c>
      <c r="AH17" s="238">
        <f t="shared" si="27"/>
        <v>1156.034981</v>
      </c>
      <c r="AI17" s="233">
        <f t="shared" si="29"/>
        <v>5596.484581</v>
      </c>
      <c r="AJ17" s="210"/>
      <c r="AK17" s="210"/>
      <c r="AL17" s="239"/>
    </row>
    <row r="18" ht="14.25" customHeight="1">
      <c r="A18" s="229" t="s">
        <v>95</v>
      </c>
      <c r="B18" s="230">
        <v>1.0</v>
      </c>
      <c r="C18" s="230" t="s">
        <v>81</v>
      </c>
      <c r="D18" s="231">
        <v>40.0</v>
      </c>
      <c r="E18" s="232">
        <v>1580.0</v>
      </c>
      <c r="F18" s="233">
        <f t="shared" si="2"/>
        <v>1580</v>
      </c>
      <c r="G18" s="233">
        <v>0.0</v>
      </c>
      <c r="H18" s="233">
        <f t="shared" si="3"/>
        <v>607.2</v>
      </c>
      <c r="I18" s="234">
        <f t="shared" si="4"/>
        <v>2187.2</v>
      </c>
      <c r="J18" s="233">
        <f t="shared" si="5"/>
        <v>451</v>
      </c>
      <c r="K18" s="233">
        <f t="shared" si="6"/>
        <v>70</v>
      </c>
      <c r="L18" s="233"/>
      <c r="M18" s="235">
        <f t="shared" si="7"/>
        <v>116.4</v>
      </c>
      <c r="N18" s="236">
        <f t="shared" si="8"/>
        <v>637.4</v>
      </c>
      <c r="O18" s="233">
        <f t="shared" si="9"/>
        <v>21.872</v>
      </c>
      <c r="P18" s="233">
        <f t="shared" si="10"/>
        <v>174.976</v>
      </c>
      <c r="Q18" s="233">
        <f t="shared" si="11"/>
        <v>608.0416</v>
      </c>
      <c r="R18" s="237">
        <f t="shared" si="12"/>
        <v>804.8896</v>
      </c>
      <c r="S18" s="233">
        <f t="shared" si="13"/>
        <v>182.2666667</v>
      </c>
      <c r="T18" s="233">
        <f t="shared" si="14"/>
        <v>60.74948</v>
      </c>
      <c r="U18" s="233">
        <f t="shared" si="15"/>
        <v>19.44129173</v>
      </c>
      <c r="V18" s="233">
        <f t="shared" si="16"/>
        <v>2.430161467</v>
      </c>
      <c r="W18" s="233">
        <f t="shared" ref="W18:X18" si="41">S18/12</f>
        <v>15.18888889</v>
      </c>
      <c r="X18" s="233">
        <f t="shared" si="41"/>
        <v>5.062456667</v>
      </c>
      <c r="Y18" s="233">
        <f t="shared" si="18"/>
        <v>182.2666667</v>
      </c>
      <c r="Z18" s="233">
        <f t="shared" si="19"/>
        <v>14.58133333</v>
      </c>
      <c r="AA18" s="233">
        <f t="shared" si="20"/>
        <v>1.822666667</v>
      </c>
      <c r="AB18" s="233">
        <f t="shared" si="21"/>
        <v>182.2666667</v>
      </c>
      <c r="AC18" s="233">
        <f t="shared" si="22"/>
        <v>15.18888889</v>
      </c>
      <c r="AD18" s="233">
        <f t="shared" si="23"/>
        <v>15.79644444</v>
      </c>
      <c r="AE18" s="233">
        <f t="shared" si="24"/>
        <v>1.822666667</v>
      </c>
      <c r="AF18" s="233">
        <f t="shared" si="25"/>
        <v>83.59945003</v>
      </c>
      <c r="AG18" s="233">
        <f t="shared" si="26"/>
        <v>118.2286221</v>
      </c>
      <c r="AH18" s="238">
        <f t="shared" si="27"/>
        <v>900.7123509</v>
      </c>
      <c r="AI18" s="233">
        <f t="shared" si="29"/>
        <v>4530.201951</v>
      </c>
      <c r="AJ18" s="210"/>
      <c r="AK18" s="210"/>
      <c r="AL18" s="239"/>
    </row>
    <row r="19" ht="14.25" customHeight="1">
      <c r="A19" s="229" t="s">
        <v>96</v>
      </c>
      <c r="B19" s="230">
        <v>1.0</v>
      </c>
      <c r="C19" s="230" t="s">
        <v>81</v>
      </c>
      <c r="D19" s="231">
        <v>40.0</v>
      </c>
      <c r="E19" s="232">
        <v>3800.0</v>
      </c>
      <c r="F19" s="233">
        <f t="shared" si="2"/>
        <v>3800</v>
      </c>
      <c r="G19" s="233">
        <v>0.0</v>
      </c>
      <c r="H19" s="233">
        <f t="shared" si="3"/>
        <v>607.2</v>
      </c>
      <c r="I19" s="234">
        <f t="shared" si="4"/>
        <v>4407.2</v>
      </c>
      <c r="J19" s="233">
        <f t="shared" si="5"/>
        <v>451</v>
      </c>
      <c r="K19" s="233">
        <f t="shared" si="6"/>
        <v>70</v>
      </c>
      <c r="L19" s="233"/>
      <c r="M19" s="235">
        <f t="shared" si="7"/>
        <v>0</v>
      </c>
      <c r="N19" s="236">
        <f t="shared" si="8"/>
        <v>521</v>
      </c>
      <c r="O19" s="233">
        <f t="shared" si="9"/>
        <v>44.072</v>
      </c>
      <c r="P19" s="233">
        <f t="shared" si="10"/>
        <v>352.576</v>
      </c>
      <c r="Q19" s="233">
        <f t="shared" si="11"/>
        <v>1225.2016</v>
      </c>
      <c r="R19" s="237">
        <f t="shared" si="12"/>
        <v>1621.8496</v>
      </c>
      <c r="S19" s="233">
        <f t="shared" si="13"/>
        <v>367.2666667</v>
      </c>
      <c r="T19" s="233">
        <f t="shared" si="14"/>
        <v>122.40998</v>
      </c>
      <c r="U19" s="233">
        <f t="shared" si="15"/>
        <v>39.17413173</v>
      </c>
      <c r="V19" s="233">
        <f t="shared" si="16"/>
        <v>4.896766467</v>
      </c>
      <c r="W19" s="233">
        <f t="shared" ref="W19:X19" si="42">S19/12</f>
        <v>30.60555556</v>
      </c>
      <c r="X19" s="233">
        <f t="shared" si="42"/>
        <v>10.20083167</v>
      </c>
      <c r="Y19" s="233">
        <f t="shared" si="18"/>
        <v>367.2666667</v>
      </c>
      <c r="Z19" s="233">
        <f t="shared" si="19"/>
        <v>29.38133333</v>
      </c>
      <c r="AA19" s="233">
        <f t="shared" si="20"/>
        <v>3.672666667</v>
      </c>
      <c r="AB19" s="233">
        <f t="shared" si="21"/>
        <v>367.2666667</v>
      </c>
      <c r="AC19" s="233">
        <f t="shared" si="22"/>
        <v>30.60555556</v>
      </c>
      <c r="AD19" s="233">
        <f t="shared" si="23"/>
        <v>31.82977778</v>
      </c>
      <c r="AE19" s="233">
        <f t="shared" si="24"/>
        <v>3.672666667</v>
      </c>
      <c r="AF19" s="233">
        <f t="shared" si="25"/>
        <v>168.452586</v>
      </c>
      <c r="AG19" s="233">
        <f t="shared" si="26"/>
        <v>238.2302411</v>
      </c>
      <c r="AH19" s="238">
        <f t="shared" si="27"/>
        <v>1814.932093</v>
      </c>
      <c r="AI19" s="233">
        <f t="shared" si="29"/>
        <v>8364.981693</v>
      </c>
      <c r="AJ19" s="210"/>
      <c r="AK19" s="210"/>
      <c r="AL19" s="239"/>
    </row>
    <row r="20" ht="14.25" customHeight="1">
      <c r="A20" s="240" t="s">
        <v>97</v>
      </c>
      <c r="B20" s="241">
        <v>4.0</v>
      </c>
      <c r="C20" s="241" t="s">
        <v>81</v>
      </c>
      <c r="D20" s="242">
        <v>36.0</v>
      </c>
      <c r="E20" s="232">
        <v>1580.0</v>
      </c>
      <c r="F20" s="233">
        <f t="shared" si="2"/>
        <v>6320</v>
      </c>
      <c r="G20" s="233">
        <v>0.0</v>
      </c>
      <c r="H20" s="233">
        <f t="shared" si="3"/>
        <v>2428.8</v>
      </c>
      <c r="I20" s="234">
        <f t="shared" si="4"/>
        <v>8748.8</v>
      </c>
      <c r="J20" s="233">
        <f t="shared" si="5"/>
        <v>1804</v>
      </c>
      <c r="K20" s="233">
        <f t="shared" si="6"/>
        <v>280</v>
      </c>
      <c r="L20" s="233"/>
      <c r="M20" s="235">
        <f t="shared" si="7"/>
        <v>465.6</v>
      </c>
      <c r="N20" s="236">
        <f t="shared" si="8"/>
        <v>2549.6</v>
      </c>
      <c r="O20" s="233">
        <f t="shared" si="9"/>
        <v>87.488</v>
      </c>
      <c r="P20" s="233">
        <f t="shared" si="10"/>
        <v>699.904</v>
      </c>
      <c r="Q20" s="233">
        <f t="shared" si="11"/>
        <v>2432.1664</v>
      </c>
      <c r="R20" s="237">
        <f t="shared" si="12"/>
        <v>3219.5584</v>
      </c>
      <c r="S20" s="233">
        <f t="shared" si="13"/>
        <v>729.0666667</v>
      </c>
      <c r="T20" s="233">
        <f t="shared" si="14"/>
        <v>242.99792</v>
      </c>
      <c r="U20" s="233">
        <f t="shared" si="15"/>
        <v>77.76516693</v>
      </c>
      <c r="V20" s="233">
        <f t="shared" si="16"/>
        <v>9.720645867</v>
      </c>
      <c r="W20" s="233">
        <f t="shared" ref="W20:X20" si="43">S20/12</f>
        <v>60.75555556</v>
      </c>
      <c r="X20" s="233">
        <f t="shared" si="43"/>
        <v>20.24982667</v>
      </c>
      <c r="Y20" s="233">
        <f t="shared" si="18"/>
        <v>729.0666667</v>
      </c>
      <c r="Z20" s="233">
        <f t="shared" si="19"/>
        <v>58.32533333</v>
      </c>
      <c r="AA20" s="233">
        <f t="shared" si="20"/>
        <v>7.290666667</v>
      </c>
      <c r="AB20" s="233">
        <f t="shared" si="21"/>
        <v>729.0666667</v>
      </c>
      <c r="AC20" s="233">
        <f t="shared" si="22"/>
        <v>60.75555556</v>
      </c>
      <c r="AD20" s="233">
        <f t="shared" si="23"/>
        <v>63.18577778</v>
      </c>
      <c r="AE20" s="233">
        <f t="shared" si="24"/>
        <v>7.290666667</v>
      </c>
      <c r="AF20" s="233">
        <f t="shared" si="25"/>
        <v>334.3978001</v>
      </c>
      <c r="AG20" s="233">
        <f t="shared" si="26"/>
        <v>472.9144884</v>
      </c>
      <c r="AH20" s="238">
        <f t="shared" si="27"/>
        <v>3602.849404</v>
      </c>
      <c r="AI20" s="233">
        <f t="shared" si="29"/>
        <v>18120.8078</v>
      </c>
      <c r="AJ20" s="210"/>
      <c r="AK20" s="210"/>
      <c r="AL20" s="243"/>
    </row>
    <row r="21" ht="14.25" customHeight="1">
      <c r="A21" s="240" t="s">
        <v>98</v>
      </c>
      <c r="B21" s="241">
        <v>4.0</v>
      </c>
      <c r="C21" s="241" t="s">
        <v>81</v>
      </c>
      <c r="D21" s="242">
        <v>36.0</v>
      </c>
      <c r="E21" s="232">
        <v>1580.0</v>
      </c>
      <c r="F21" s="233">
        <f t="shared" si="2"/>
        <v>6320</v>
      </c>
      <c r="G21" s="233">
        <f>(E21/180)*20%*110*2*B21</f>
        <v>1544.888889</v>
      </c>
      <c r="H21" s="233">
        <f t="shared" si="3"/>
        <v>2428.8</v>
      </c>
      <c r="I21" s="234">
        <f t="shared" si="4"/>
        <v>10293.68889</v>
      </c>
      <c r="J21" s="233">
        <f t="shared" si="5"/>
        <v>1804</v>
      </c>
      <c r="K21" s="233">
        <f t="shared" si="6"/>
        <v>280</v>
      </c>
      <c r="L21" s="233"/>
      <c r="M21" s="235">
        <f t="shared" si="7"/>
        <v>465.6</v>
      </c>
      <c r="N21" s="236">
        <f t="shared" si="8"/>
        <v>2549.6</v>
      </c>
      <c r="O21" s="233">
        <f t="shared" si="9"/>
        <v>102.9368889</v>
      </c>
      <c r="P21" s="233">
        <f t="shared" si="10"/>
        <v>823.4951111</v>
      </c>
      <c r="Q21" s="233">
        <f t="shared" si="11"/>
        <v>2861.645511</v>
      </c>
      <c r="R21" s="237">
        <f t="shared" si="12"/>
        <v>3788.077511</v>
      </c>
      <c r="S21" s="233">
        <f t="shared" si="13"/>
        <v>857.8074074</v>
      </c>
      <c r="T21" s="233">
        <f t="shared" si="14"/>
        <v>285.9072089</v>
      </c>
      <c r="U21" s="233">
        <f t="shared" si="15"/>
        <v>91.4971693</v>
      </c>
      <c r="V21" s="233">
        <f t="shared" si="16"/>
        <v>11.43714616</v>
      </c>
      <c r="W21" s="233">
        <f t="shared" ref="W21:X21" si="44">S21/12</f>
        <v>71.48395062</v>
      </c>
      <c r="X21" s="233">
        <f t="shared" si="44"/>
        <v>23.82560074</v>
      </c>
      <c r="Y21" s="233">
        <f t="shared" si="18"/>
        <v>857.8074074</v>
      </c>
      <c r="Z21" s="233">
        <f t="shared" si="19"/>
        <v>68.62459259</v>
      </c>
      <c r="AA21" s="233">
        <f t="shared" si="20"/>
        <v>8.578074074</v>
      </c>
      <c r="AB21" s="233">
        <f t="shared" si="21"/>
        <v>857.8074074</v>
      </c>
      <c r="AC21" s="233">
        <f t="shared" si="22"/>
        <v>71.48395062</v>
      </c>
      <c r="AD21" s="233">
        <f t="shared" si="23"/>
        <v>74.34330864</v>
      </c>
      <c r="AE21" s="233">
        <f t="shared" si="24"/>
        <v>8.578074074</v>
      </c>
      <c r="AF21" s="233">
        <f t="shared" si="25"/>
        <v>393.4467492</v>
      </c>
      <c r="AG21" s="233">
        <f t="shared" si="26"/>
        <v>556.4231226</v>
      </c>
      <c r="AH21" s="238">
        <f t="shared" si="27"/>
        <v>4239.05117</v>
      </c>
      <c r="AI21" s="233">
        <f t="shared" si="29"/>
        <v>20870.41757</v>
      </c>
      <c r="AJ21" s="210"/>
      <c r="AK21" s="210"/>
      <c r="AL21" s="243"/>
    </row>
    <row r="22" ht="14.25" customHeight="1">
      <c r="A22" s="244" t="s">
        <v>45</v>
      </c>
      <c r="B22" s="241">
        <v>10.0</v>
      </c>
      <c r="C22" s="230" t="s">
        <v>81</v>
      </c>
      <c r="D22" s="245">
        <v>36.0</v>
      </c>
      <c r="E22" s="232">
        <v>3900.0</v>
      </c>
      <c r="F22" s="233">
        <f t="shared" si="2"/>
        <v>39000</v>
      </c>
      <c r="G22" s="233">
        <f t="shared" ref="G22:G23" si="46">(E22/180)*20%*110*2</f>
        <v>953.3333333</v>
      </c>
      <c r="H22" s="233">
        <f t="shared" ref="H22:H37" si="47">B22*303.6</f>
        <v>3036</v>
      </c>
      <c r="I22" s="234">
        <f t="shared" si="4"/>
        <v>42989.33333</v>
      </c>
      <c r="J22" s="233">
        <f t="shared" si="5"/>
        <v>4510</v>
      </c>
      <c r="K22" s="233">
        <f t="shared" si="6"/>
        <v>700</v>
      </c>
      <c r="L22" s="233"/>
      <c r="M22" s="235">
        <f t="shared" si="7"/>
        <v>0</v>
      </c>
      <c r="N22" s="236">
        <f t="shared" si="8"/>
        <v>5210</v>
      </c>
      <c r="O22" s="233">
        <f t="shared" si="9"/>
        <v>429.8933333</v>
      </c>
      <c r="P22" s="233">
        <f t="shared" si="10"/>
        <v>3439.146667</v>
      </c>
      <c r="Q22" s="233">
        <f t="shared" si="11"/>
        <v>11951.03467</v>
      </c>
      <c r="R22" s="237">
        <f t="shared" si="12"/>
        <v>15820.07467</v>
      </c>
      <c r="S22" s="233">
        <f t="shared" si="13"/>
        <v>3582.444444</v>
      </c>
      <c r="T22" s="233">
        <f t="shared" si="14"/>
        <v>1194.028733</v>
      </c>
      <c r="U22" s="233">
        <f t="shared" si="15"/>
        <v>382.1178542</v>
      </c>
      <c r="V22" s="233">
        <f t="shared" si="16"/>
        <v>47.76473178</v>
      </c>
      <c r="W22" s="233">
        <f t="shared" ref="W22:X22" si="45">S22/12</f>
        <v>298.537037</v>
      </c>
      <c r="X22" s="233">
        <f t="shared" si="45"/>
        <v>99.50239444</v>
      </c>
      <c r="Y22" s="233">
        <f t="shared" si="18"/>
        <v>3582.444444</v>
      </c>
      <c r="Z22" s="233">
        <f t="shared" si="19"/>
        <v>286.5955556</v>
      </c>
      <c r="AA22" s="233">
        <f t="shared" si="20"/>
        <v>35.82444444</v>
      </c>
      <c r="AB22" s="233">
        <f t="shared" si="21"/>
        <v>3582.444444</v>
      </c>
      <c r="AC22" s="233">
        <f t="shared" si="22"/>
        <v>298.537037</v>
      </c>
      <c r="AD22" s="233">
        <f t="shared" si="23"/>
        <v>310.4785185</v>
      </c>
      <c r="AE22" s="233">
        <f t="shared" ref="AE22:AE23" si="49">AB24*1%</f>
        <v>8.422666667</v>
      </c>
      <c r="AF22" s="233">
        <f t="shared" si="25"/>
        <v>1643.144031</v>
      </c>
      <c r="AG22" s="233">
        <f t="shared" si="26"/>
        <v>2323.779099</v>
      </c>
      <c r="AH22" s="238">
        <f t="shared" si="27"/>
        <v>17676.06544</v>
      </c>
      <c r="AI22" s="233">
        <f t="shared" si="29"/>
        <v>81695.47344</v>
      </c>
      <c r="AJ22" s="210"/>
      <c r="AK22" s="210"/>
      <c r="AL22" s="210"/>
    </row>
    <row r="23" ht="14.25" customHeight="1">
      <c r="A23" s="244" t="s">
        <v>43</v>
      </c>
      <c r="B23" s="241">
        <v>10.0</v>
      </c>
      <c r="C23" s="230" t="s">
        <v>81</v>
      </c>
      <c r="D23" s="245">
        <v>36.0</v>
      </c>
      <c r="E23" s="232">
        <v>3900.0</v>
      </c>
      <c r="F23" s="233">
        <f t="shared" si="2"/>
        <v>39000</v>
      </c>
      <c r="G23" s="233">
        <f t="shared" si="46"/>
        <v>953.3333333</v>
      </c>
      <c r="H23" s="233">
        <f t="shared" si="47"/>
        <v>3036</v>
      </c>
      <c r="I23" s="234">
        <f t="shared" si="4"/>
        <v>42989.33333</v>
      </c>
      <c r="J23" s="233">
        <f t="shared" si="5"/>
        <v>4510</v>
      </c>
      <c r="K23" s="233">
        <f t="shared" si="6"/>
        <v>700</v>
      </c>
      <c r="L23" s="233"/>
      <c r="M23" s="235">
        <f t="shared" si="7"/>
        <v>0</v>
      </c>
      <c r="N23" s="236">
        <f t="shared" si="8"/>
        <v>5210</v>
      </c>
      <c r="O23" s="233">
        <f t="shared" si="9"/>
        <v>429.8933333</v>
      </c>
      <c r="P23" s="233">
        <f t="shared" si="10"/>
        <v>3439.146667</v>
      </c>
      <c r="Q23" s="233">
        <f t="shared" si="11"/>
        <v>11951.03467</v>
      </c>
      <c r="R23" s="237">
        <f t="shared" si="12"/>
        <v>15820.07467</v>
      </c>
      <c r="S23" s="233">
        <f t="shared" si="13"/>
        <v>3582.444444</v>
      </c>
      <c r="T23" s="233">
        <f t="shared" si="14"/>
        <v>1194.028733</v>
      </c>
      <c r="U23" s="233">
        <f t="shared" si="15"/>
        <v>382.1178542</v>
      </c>
      <c r="V23" s="233">
        <f t="shared" si="16"/>
        <v>47.76473178</v>
      </c>
      <c r="W23" s="233">
        <f t="shared" ref="W23:X23" si="48">S23/12</f>
        <v>298.537037</v>
      </c>
      <c r="X23" s="233">
        <f t="shared" si="48"/>
        <v>99.50239444</v>
      </c>
      <c r="Y23" s="233">
        <f t="shared" si="18"/>
        <v>3582.444444</v>
      </c>
      <c r="Z23" s="233">
        <f t="shared" si="19"/>
        <v>286.5955556</v>
      </c>
      <c r="AA23" s="233">
        <f t="shared" si="20"/>
        <v>35.82444444</v>
      </c>
      <c r="AB23" s="233">
        <f t="shared" si="21"/>
        <v>3582.444444</v>
      </c>
      <c r="AC23" s="233">
        <f t="shared" si="22"/>
        <v>298.537037</v>
      </c>
      <c r="AD23" s="233">
        <f t="shared" si="23"/>
        <v>310.4785185</v>
      </c>
      <c r="AE23" s="233">
        <f t="shared" si="49"/>
        <v>4.086333333</v>
      </c>
      <c r="AF23" s="233">
        <f t="shared" si="25"/>
        <v>1643.144031</v>
      </c>
      <c r="AG23" s="233">
        <f t="shared" si="26"/>
        <v>2323.779099</v>
      </c>
      <c r="AH23" s="238">
        <f t="shared" si="27"/>
        <v>17671.7291</v>
      </c>
      <c r="AI23" s="233">
        <f t="shared" si="29"/>
        <v>81691.1371</v>
      </c>
      <c r="AJ23" s="210"/>
      <c r="AK23" s="210"/>
      <c r="AL23" s="210"/>
    </row>
    <row r="24" ht="14.25" customHeight="1">
      <c r="A24" s="244" t="s">
        <v>101</v>
      </c>
      <c r="B24" s="241">
        <v>2.0</v>
      </c>
      <c r="C24" s="230" t="s">
        <v>81</v>
      </c>
      <c r="D24" s="245">
        <v>44.0</v>
      </c>
      <c r="E24" s="232">
        <v>4750.0</v>
      </c>
      <c r="F24" s="233">
        <f t="shared" si="2"/>
        <v>9500</v>
      </c>
      <c r="G24" s="233">
        <v>0.0</v>
      </c>
      <c r="H24" s="233">
        <f t="shared" si="47"/>
        <v>607.2</v>
      </c>
      <c r="I24" s="234">
        <f t="shared" si="4"/>
        <v>10107.2</v>
      </c>
      <c r="J24" s="233">
        <f t="shared" si="5"/>
        <v>902</v>
      </c>
      <c r="K24" s="233">
        <f t="shared" si="6"/>
        <v>140</v>
      </c>
      <c r="L24" s="233"/>
      <c r="M24" s="235">
        <f t="shared" si="7"/>
        <v>0</v>
      </c>
      <c r="N24" s="236">
        <f t="shared" si="8"/>
        <v>1042</v>
      </c>
      <c r="O24" s="233">
        <f t="shared" si="9"/>
        <v>101.072</v>
      </c>
      <c r="P24" s="233">
        <f t="shared" si="10"/>
        <v>808.576</v>
      </c>
      <c r="Q24" s="233">
        <f t="shared" si="11"/>
        <v>2809.8016</v>
      </c>
      <c r="R24" s="237">
        <f t="shared" si="12"/>
        <v>3719.4496</v>
      </c>
      <c r="S24" s="233">
        <f t="shared" si="13"/>
        <v>842.2666667</v>
      </c>
      <c r="T24" s="233">
        <f t="shared" si="14"/>
        <v>280.72748</v>
      </c>
      <c r="U24" s="233">
        <f t="shared" si="15"/>
        <v>89.83953173</v>
      </c>
      <c r="V24" s="233">
        <f t="shared" si="16"/>
        <v>11.22994147</v>
      </c>
      <c r="W24" s="233">
        <f t="shared" ref="W24:X24" si="50">S24/12</f>
        <v>70.18888889</v>
      </c>
      <c r="X24" s="233">
        <f t="shared" si="50"/>
        <v>23.39395667</v>
      </c>
      <c r="Y24" s="233">
        <f t="shared" si="18"/>
        <v>842.2666667</v>
      </c>
      <c r="Z24" s="233">
        <f t="shared" si="19"/>
        <v>67.38133333</v>
      </c>
      <c r="AA24" s="233">
        <f t="shared" si="20"/>
        <v>8.422666667</v>
      </c>
      <c r="AB24" s="233">
        <f t="shared" si="21"/>
        <v>842.2666667</v>
      </c>
      <c r="AC24" s="233">
        <f t="shared" si="22"/>
        <v>70.18888889</v>
      </c>
      <c r="AD24" s="233">
        <f t="shared" si="23"/>
        <v>72.99644444</v>
      </c>
      <c r="AE24" s="233">
        <f t="shared" ref="AE24:AE28" si="52">AB25*1%</f>
        <v>4.086333333</v>
      </c>
      <c r="AF24" s="233">
        <f t="shared" si="25"/>
        <v>386.318746</v>
      </c>
      <c r="AG24" s="233">
        <f t="shared" si="26"/>
        <v>546.3425061</v>
      </c>
      <c r="AH24" s="238">
        <f t="shared" si="27"/>
        <v>4157.916718</v>
      </c>
      <c r="AI24" s="233">
        <f t="shared" si="29"/>
        <v>19026.56632</v>
      </c>
      <c r="AJ24" s="210"/>
      <c r="AK24" s="210"/>
      <c r="AL24" s="210"/>
    </row>
    <row r="25" ht="14.25" customHeight="1">
      <c r="A25" s="229" t="s">
        <v>102</v>
      </c>
      <c r="B25" s="241">
        <v>1.0</v>
      </c>
      <c r="C25" s="230" t="s">
        <v>81</v>
      </c>
      <c r="D25" s="231">
        <v>40.0</v>
      </c>
      <c r="E25" s="232">
        <v>4600.0</v>
      </c>
      <c r="F25" s="233">
        <f t="shared" si="2"/>
        <v>4600</v>
      </c>
      <c r="G25" s="233">
        <v>0.0</v>
      </c>
      <c r="H25" s="233">
        <f t="shared" si="47"/>
        <v>303.6</v>
      </c>
      <c r="I25" s="234">
        <f t="shared" si="4"/>
        <v>4903.6</v>
      </c>
      <c r="J25" s="233">
        <f t="shared" si="5"/>
        <v>451</v>
      </c>
      <c r="K25" s="233">
        <f t="shared" si="6"/>
        <v>70</v>
      </c>
      <c r="L25" s="233"/>
      <c r="M25" s="235">
        <f t="shared" si="7"/>
        <v>0</v>
      </c>
      <c r="N25" s="236">
        <f t="shared" si="8"/>
        <v>521</v>
      </c>
      <c r="O25" s="233">
        <f t="shared" si="9"/>
        <v>49.036</v>
      </c>
      <c r="P25" s="233">
        <f t="shared" si="10"/>
        <v>392.288</v>
      </c>
      <c r="Q25" s="233">
        <f t="shared" si="11"/>
        <v>1363.2008</v>
      </c>
      <c r="R25" s="237">
        <f t="shared" si="12"/>
        <v>1804.5248</v>
      </c>
      <c r="S25" s="233">
        <f t="shared" si="13"/>
        <v>408.6333333</v>
      </c>
      <c r="T25" s="233">
        <f t="shared" si="14"/>
        <v>136.19749</v>
      </c>
      <c r="U25" s="233">
        <f t="shared" si="15"/>
        <v>43.58646587</v>
      </c>
      <c r="V25" s="233">
        <f t="shared" si="16"/>
        <v>5.448308233</v>
      </c>
      <c r="W25" s="233">
        <f t="shared" ref="W25:X25" si="51">S25/12</f>
        <v>34.05277778</v>
      </c>
      <c r="X25" s="233">
        <f t="shared" si="51"/>
        <v>11.34979083</v>
      </c>
      <c r="Y25" s="233">
        <f t="shared" si="18"/>
        <v>408.6333333</v>
      </c>
      <c r="Z25" s="233">
        <f t="shared" si="19"/>
        <v>32.69066667</v>
      </c>
      <c r="AA25" s="233">
        <f t="shared" si="20"/>
        <v>4.086333333</v>
      </c>
      <c r="AB25" s="233">
        <f t="shared" si="21"/>
        <v>408.6333333</v>
      </c>
      <c r="AC25" s="233">
        <f t="shared" si="22"/>
        <v>34.05277778</v>
      </c>
      <c r="AD25" s="233">
        <f t="shared" si="23"/>
        <v>35.41488889</v>
      </c>
      <c r="AE25" s="233">
        <f t="shared" si="52"/>
        <v>5.669666667</v>
      </c>
      <c r="AF25" s="233">
        <f t="shared" si="25"/>
        <v>187.426053</v>
      </c>
      <c r="AG25" s="233">
        <f t="shared" si="26"/>
        <v>265.0630356</v>
      </c>
      <c r="AH25" s="238">
        <f t="shared" si="27"/>
        <v>2020.938255</v>
      </c>
      <c r="AI25" s="233">
        <f t="shared" si="29"/>
        <v>9250.063055</v>
      </c>
      <c r="AJ25" s="210"/>
      <c r="AK25" s="210"/>
      <c r="AL25" s="210"/>
    </row>
    <row r="26" ht="14.25" customHeight="1">
      <c r="A26" s="229" t="s">
        <v>103</v>
      </c>
      <c r="B26" s="241">
        <v>1.0</v>
      </c>
      <c r="C26" s="230" t="s">
        <v>81</v>
      </c>
      <c r="D26" s="231">
        <v>40.0</v>
      </c>
      <c r="E26" s="232">
        <v>6500.0</v>
      </c>
      <c r="F26" s="233">
        <f t="shared" si="2"/>
        <v>6500</v>
      </c>
      <c r="G26" s="233">
        <v>0.0</v>
      </c>
      <c r="H26" s="233">
        <f t="shared" si="47"/>
        <v>303.6</v>
      </c>
      <c r="I26" s="234">
        <f t="shared" si="4"/>
        <v>6803.6</v>
      </c>
      <c r="J26" s="233">
        <f t="shared" si="5"/>
        <v>451</v>
      </c>
      <c r="K26" s="233">
        <f t="shared" si="6"/>
        <v>70</v>
      </c>
      <c r="L26" s="233"/>
      <c r="M26" s="235">
        <f t="shared" si="7"/>
        <v>0</v>
      </c>
      <c r="N26" s="236">
        <f t="shared" si="8"/>
        <v>521</v>
      </c>
      <c r="O26" s="233">
        <f t="shared" si="9"/>
        <v>68.036</v>
      </c>
      <c r="P26" s="233">
        <f t="shared" si="10"/>
        <v>544.288</v>
      </c>
      <c r="Q26" s="233">
        <f t="shared" si="11"/>
        <v>1891.4008</v>
      </c>
      <c r="R26" s="237">
        <f t="shared" si="12"/>
        <v>2503.7248</v>
      </c>
      <c r="S26" s="233">
        <f t="shared" si="13"/>
        <v>566.9666667</v>
      </c>
      <c r="T26" s="233">
        <f t="shared" si="14"/>
        <v>188.96999</v>
      </c>
      <c r="U26" s="233">
        <f t="shared" si="15"/>
        <v>60.47493253</v>
      </c>
      <c r="V26" s="233">
        <f t="shared" si="16"/>
        <v>7.559366567</v>
      </c>
      <c r="W26" s="233">
        <f t="shared" ref="W26:X26" si="53">S26/12</f>
        <v>47.24722222</v>
      </c>
      <c r="X26" s="233">
        <f t="shared" si="53"/>
        <v>15.74749917</v>
      </c>
      <c r="Y26" s="233">
        <f t="shared" si="18"/>
        <v>566.9666667</v>
      </c>
      <c r="Z26" s="233">
        <f t="shared" si="19"/>
        <v>45.35733333</v>
      </c>
      <c r="AA26" s="233">
        <f t="shared" si="20"/>
        <v>5.669666667</v>
      </c>
      <c r="AB26" s="233">
        <f t="shared" si="21"/>
        <v>566.9666667</v>
      </c>
      <c r="AC26" s="233">
        <f t="shared" si="22"/>
        <v>47.24722222</v>
      </c>
      <c r="AD26" s="233">
        <f t="shared" si="23"/>
        <v>49.13711111</v>
      </c>
      <c r="AE26" s="233">
        <f t="shared" si="52"/>
        <v>7.506</v>
      </c>
      <c r="AF26" s="233">
        <f t="shared" si="25"/>
        <v>260.0481063</v>
      </c>
      <c r="AG26" s="233">
        <f t="shared" si="26"/>
        <v>367.7671239</v>
      </c>
      <c r="AH26" s="238">
        <f t="shared" si="27"/>
        <v>2803.631574</v>
      </c>
      <c r="AI26" s="233">
        <f t="shared" si="29"/>
        <v>12631.95637</v>
      </c>
      <c r="AJ26" s="210"/>
      <c r="AK26" s="210"/>
      <c r="AL26" s="210"/>
    </row>
    <row r="27" ht="14.25" customHeight="1">
      <c r="A27" s="240" t="s">
        <v>48</v>
      </c>
      <c r="B27" s="241">
        <v>2.0</v>
      </c>
      <c r="C27" s="230" t="s">
        <v>81</v>
      </c>
      <c r="D27" s="231">
        <v>36.0</v>
      </c>
      <c r="E27" s="232">
        <v>4200.0</v>
      </c>
      <c r="F27" s="233">
        <f t="shared" si="2"/>
        <v>8400</v>
      </c>
      <c r="G27" s="233">
        <v>0.0</v>
      </c>
      <c r="H27" s="233">
        <f t="shared" si="47"/>
        <v>607.2</v>
      </c>
      <c r="I27" s="234">
        <f t="shared" si="4"/>
        <v>9007.2</v>
      </c>
      <c r="J27" s="233">
        <f t="shared" si="5"/>
        <v>902</v>
      </c>
      <c r="K27" s="233">
        <f t="shared" si="6"/>
        <v>140</v>
      </c>
      <c r="L27" s="233"/>
      <c r="M27" s="235">
        <f t="shared" si="7"/>
        <v>0</v>
      </c>
      <c r="N27" s="236">
        <f t="shared" si="8"/>
        <v>1042</v>
      </c>
      <c r="O27" s="233">
        <f t="shared" si="9"/>
        <v>90.072</v>
      </c>
      <c r="P27" s="233">
        <f t="shared" si="10"/>
        <v>720.576</v>
      </c>
      <c r="Q27" s="233">
        <f t="shared" si="11"/>
        <v>2504.0016</v>
      </c>
      <c r="R27" s="237">
        <f t="shared" si="12"/>
        <v>3314.6496</v>
      </c>
      <c r="S27" s="233">
        <f t="shared" si="13"/>
        <v>750.6</v>
      </c>
      <c r="T27" s="233">
        <f t="shared" si="14"/>
        <v>250.17498</v>
      </c>
      <c r="U27" s="233">
        <f t="shared" si="15"/>
        <v>80.0619984</v>
      </c>
      <c r="V27" s="233">
        <f t="shared" si="16"/>
        <v>10.0077498</v>
      </c>
      <c r="W27" s="233">
        <f t="shared" ref="W27:X27" si="54">S27/12</f>
        <v>62.55</v>
      </c>
      <c r="X27" s="233">
        <f t="shared" si="54"/>
        <v>20.847915</v>
      </c>
      <c r="Y27" s="233">
        <f t="shared" si="18"/>
        <v>750.6</v>
      </c>
      <c r="Z27" s="233">
        <f t="shared" si="19"/>
        <v>60.048</v>
      </c>
      <c r="AA27" s="233">
        <f t="shared" si="20"/>
        <v>7.506</v>
      </c>
      <c r="AB27" s="233">
        <f t="shared" si="21"/>
        <v>750.6</v>
      </c>
      <c r="AC27" s="233">
        <f t="shared" si="22"/>
        <v>62.55</v>
      </c>
      <c r="AD27" s="233">
        <f t="shared" si="23"/>
        <v>65.052</v>
      </c>
      <c r="AE27" s="233">
        <f t="shared" si="52"/>
        <v>8.361555556</v>
      </c>
      <c r="AF27" s="233">
        <f t="shared" si="25"/>
        <v>344.2743994</v>
      </c>
      <c r="AG27" s="233">
        <f t="shared" si="26"/>
        <v>486.8822444</v>
      </c>
      <c r="AH27" s="238">
        <f t="shared" si="27"/>
        <v>3710.116843</v>
      </c>
      <c r="AI27" s="233">
        <f t="shared" si="29"/>
        <v>17073.96644</v>
      </c>
      <c r="AJ27" s="210"/>
      <c r="AK27" s="210"/>
      <c r="AL27" s="210"/>
    </row>
    <row r="28" ht="14.25" customHeight="1">
      <c r="A28" s="240" t="s">
        <v>49</v>
      </c>
      <c r="B28" s="241">
        <v>2.0</v>
      </c>
      <c r="C28" s="230" t="s">
        <v>81</v>
      </c>
      <c r="D28" s="231">
        <v>36.0</v>
      </c>
      <c r="E28" s="232">
        <v>4200.0</v>
      </c>
      <c r="F28" s="233">
        <f t="shared" si="2"/>
        <v>8400</v>
      </c>
      <c r="G28" s="233">
        <f t="shared" ref="G28:G30" si="56">(E28/180)*20%*110*2</f>
        <v>1026.666667</v>
      </c>
      <c r="H28" s="233">
        <f t="shared" si="47"/>
        <v>607.2</v>
      </c>
      <c r="I28" s="234">
        <f t="shared" si="4"/>
        <v>10033.86667</v>
      </c>
      <c r="J28" s="233">
        <f t="shared" si="5"/>
        <v>902</v>
      </c>
      <c r="K28" s="233">
        <f t="shared" si="6"/>
        <v>140</v>
      </c>
      <c r="L28" s="233"/>
      <c r="M28" s="235">
        <f t="shared" si="7"/>
        <v>0</v>
      </c>
      <c r="N28" s="236">
        <f t="shared" si="8"/>
        <v>1042</v>
      </c>
      <c r="O28" s="233">
        <f t="shared" si="9"/>
        <v>100.3386667</v>
      </c>
      <c r="P28" s="233">
        <f t="shared" si="10"/>
        <v>802.7093333</v>
      </c>
      <c r="Q28" s="233">
        <f t="shared" si="11"/>
        <v>2789.414933</v>
      </c>
      <c r="R28" s="237">
        <f t="shared" si="12"/>
        <v>3692.462933</v>
      </c>
      <c r="S28" s="233">
        <f t="shared" si="13"/>
        <v>836.1555556</v>
      </c>
      <c r="T28" s="233">
        <f t="shared" si="14"/>
        <v>278.6906467</v>
      </c>
      <c r="U28" s="233">
        <f t="shared" si="15"/>
        <v>89.18769618</v>
      </c>
      <c r="V28" s="233">
        <f t="shared" si="16"/>
        <v>11.14846202</v>
      </c>
      <c r="W28" s="233">
        <f t="shared" ref="W28:X28" si="55">S28/12</f>
        <v>69.67962963</v>
      </c>
      <c r="X28" s="233">
        <f t="shared" si="55"/>
        <v>23.22422056</v>
      </c>
      <c r="Y28" s="233">
        <f t="shared" si="18"/>
        <v>836.1555556</v>
      </c>
      <c r="Z28" s="233">
        <f t="shared" si="19"/>
        <v>66.89244444</v>
      </c>
      <c r="AA28" s="233">
        <f t="shared" si="20"/>
        <v>8.361555556</v>
      </c>
      <c r="AB28" s="233">
        <f t="shared" si="21"/>
        <v>836.1555556</v>
      </c>
      <c r="AC28" s="233">
        <f t="shared" si="22"/>
        <v>69.67962963</v>
      </c>
      <c r="AD28" s="233">
        <f t="shared" si="23"/>
        <v>72.46681481</v>
      </c>
      <c r="AE28" s="233">
        <f t="shared" si="52"/>
        <v>43.01098148</v>
      </c>
      <c r="AF28" s="233">
        <f t="shared" si="25"/>
        <v>383.5157896</v>
      </c>
      <c r="AG28" s="233">
        <f t="shared" si="26"/>
        <v>542.3784887</v>
      </c>
      <c r="AH28" s="238">
        <f t="shared" si="27"/>
        <v>4166.703026</v>
      </c>
      <c r="AI28" s="233">
        <f t="shared" si="29"/>
        <v>18935.03263</v>
      </c>
      <c r="AJ28" s="210"/>
      <c r="AK28" s="210"/>
      <c r="AL28" s="210"/>
    </row>
    <row r="29" ht="14.25" customHeight="1">
      <c r="A29" s="229" t="s">
        <v>104</v>
      </c>
      <c r="B29" s="241">
        <v>14.0</v>
      </c>
      <c r="C29" s="230" t="s">
        <v>81</v>
      </c>
      <c r="D29" s="231">
        <v>36.0</v>
      </c>
      <c r="E29" s="232">
        <v>3325.0</v>
      </c>
      <c r="F29" s="233">
        <f t="shared" si="2"/>
        <v>46550</v>
      </c>
      <c r="G29" s="233">
        <f t="shared" si="56"/>
        <v>812.7777778</v>
      </c>
      <c r="H29" s="233">
        <f t="shared" si="47"/>
        <v>4250.4</v>
      </c>
      <c r="I29" s="234">
        <f t="shared" si="4"/>
        <v>51613.17778</v>
      </c>
      <c r="J29" s="233">
        <f t="shared" si="5"/>
        <v>6314</v>
      </c>
      <c r="K29" s="233">
        <f t="shared" si="6"/>
        <v>980</v>
      </c>
      <c r="L29" s="233"/>
      <c r="M29" s="235">
        <f t="shared" si="7"/>
        <v>163.8</v>
      </c>
      <c r="N29" s="236">
        <f t="shared" si="8"/>
        <v>7457.8</v>
      </c>
      <c r="O29" s="233">
        <f t="shared" si="9"/>
        <v>516.1317778</v>
      </c>
      <c r="P29" s="233">
        <f t="shared" si="10"/>
        <v>4129.054222</v>
      </c>
      <c r="Q29" s="233">
        <f t="shared" si="11"/>
        <v>14348.46342</v>
      </c>
      <c r="R29" s="237">
        <f t="shared" si="12"/>
        <v>18993.64942</v>
      </c>
      <c r="S29" s="233">
        <f t="shared" si="13"/>
        <v>4301.098148</v>
      </c>
      <c r="T29" s="233">
        <f t="shared" si="14"/>
        <v>1433.556013</v>
      </c>
      <c r="U29" s="233">
        <f t="shared" si="15"/>
        <v>458.7723329</v>
      </c>
      <c r="V29" s="233">
        <f t="shared" si="16"/>
        <v>57.34654161</v>
      </c>
      <c r="W29" s="233">
        <f t="shared" ref="W29:X29" si="57">S29/12</f>
        <v>358.4248457</v>
      </c>
      <c r="X29" s="233">
        <f t="shared" si="57"/>
        <v>119.4630011</v>
      </c>
      <c r="Y29" s="233">
        <f t="shared" si="18"/>
        <v>4301.098148</v>
      </c>
      <c r="Z29" s="233">
        <f t="shared" si="19"/>
        <v>344.0878519</v>
      </c>
      <c r="AA29" s="233">
        <f t="shared" si="20"/>
        <v>43.01098148</v>
      </c>
      <c r="AB29" s="233">
        <f t="shared" si="21"/>
        <v>4301.098148</v>
      </c>
      <c r="AC29" s="233">
        <f t="shared" si="22"/>
        <v>358.4248457</v>
      </c>
      <c r="AD29" s="233">
        <f t="shared" si="23"/>
        <v>372.7618395</v>
      </c>
      <c r="AE29" s="233">
        <f t="shared" ref="AE29:AE30" si="59">AB31*1%</f>
        <v>12.09533333</v>
      </c>
      <c r="AF29" s="233">
        <f t="shared" si="25"/>
        <v>1972.765763</v>
      </c>
      <c r="AG29" s="233">
        <f t="shared" si="26"/>
        <v>2789.939142</v>
      </c>
      <c r="AH29" s="238">
        <f t="shared" si="27"/>
        <v>21223.94294</v>
      </c>
      <c r="AI29" s="233">
        <f t="shared" si="29"/>
        <v>99288.57014</v>
      </c>
      <c r="AJ29" s="210"/>
      <c r="AK29" s="210"/>
      <c r="AL29" s="210"/>
    </row>
    <row r="30" ht="14.25" customHeight="1">
      <c r="A30" s="229" t="s">
        <v>140</v>
      </c>
      <c r="B30" s="241">
        <v>14.0</v>
      </c>
      <c r="C30" s="230" t="s">
        <v>81</v>
      </c>
      <c r="D30" s="231">
        <v>36.0</v>
      </c>
      <c r="E30" s="232">
        <v>3325.0</v>
      </c>
      <c r="F30" s="233">
        <f t="shared" si="2"/>
        <v>46550</v>
      </c>
      <c r="G30" s="233">
        <f t="shared" si="56"/>
        <v>812.7777778</v>
      </c>
      <c r="H30" s="233">
        <f t="shared" si="47"/>
        <v>4250.4</v>
      </c>
      <c r="I30" s="234">
        <f t="shared" si="4"/>
        <v>51613.17778</v>
      </c>
      <c r="J30" s="233">
        <f t="shared" si="5"/>
        <v>6314</v>
      </c>
      <c r="K30" s="233">
        <f t="shared" si="6"/>
        <v>980</v>
      </c>
      <c r="L30" s="233"/>
      <c r="M30" s="235">
        <f t="shared" si="7"/>
        <v>163.8</v>
      </c>
      <c r="N30" s="236">
        <f t="shared" si="8"/>
        <v>7457.8</v>
      </c>
      <c r="O30" s="233">
        <f t="shared" si="9"/>
        <v>516.1317778</v>
      </c>
      <c r="P30" s="233">
        <f t="shared" si="10"/>
        <v>4129.054222</v>
      </c>
      <c r="Q30" s="233">
        <f t="shared" si="11"/>
        <v>14348.46342</v>
      </c>
      <c r="R30" s="237">
        <f t="shared" si="12"/>
        <v>18993.64942</v>
      </c>
      <c r="S30" s="233">
        <f t="shared" si="13"/>
        <v>4301.098148</v>
      </c>
      <c r="T30" s="233">
        <f t="shared" si="14"/>
        <v>1433.556013</v>
      </c>
      <c r="U30" s="233">
        <f t="shared" si="15"/>
        <v>458.7723329</v>
      </c>
      <c r="V30" s="233">
        <f t="shared" si="16"/>
        <v>57.34654161</v>
      </c>
      <c r="W30" s="233">
        <f t="shared" ref="W30:X30" si="58">S30/12</f>
        <v>358.4248457</v>
      </c>
      <c r="X30" s="233">
        <f t="shared" si="58"/>
        <v>119.4630011</v>
      </c>
      <c r="Y30" s="233">
        <f t="shared" si="18"/>
        <v>4301.098148</v>
      </c>
      <c r="Z30" s="233">
        <f t="shared" si="19"/>
        <v>344.0878519</v>
      </c>
      <c r="AA30" s="233">
        <f t="shared" si="20"/>
        <v>43.01098148</v>
      </c>
      <c r="AB30" s="233">
        <f t="shared" si="21"/>
        <v>4301.098148</v>
      </c>
      <c r="AC30" s="233">
        <f t="shared" si="22"/>
        <v>358.4248457</v>
      </c>
      <c r="AD30" s="233">
        <f t="shared" si="23"/>
        <v>372.7618395</v>
      </c>
      <c r="AE30" s="233">
        <f t="shared" si="59"/>
        <v>4.839333333</v>
      </c>
      <c r="AF30" s="233">
        <f t="shared" si="25"/>
        <v>1972.765763</v>
      </c>
      <c r="AG30" s="233">
        <f t="shared" si="26"/>
        <v>2789.939142</v>
      </c>
      <c r="AH30" s="238">
        <f t="shared" si="27"/>
        <v>21216.68694</v>
      </c>
      <c r="AI30" s="233">
        <f t="shared" si="29"/>
        <v>99281.31414</v>
      </c>
      <c r="AJ30" s="210"/>
      <c r="AK30" s="210"/>
      <c r="AL30" s="210"/>
    </row>
    <row r="31" ht="14.25" customHeight="1">
      <c r="A31" s="229" t="s">
        <v>105</v>
      </c>
      <c r="B31" s="241">
        <v>4.0</v>
      </c>
      <c r="C31" s="241" t="s">
        <v>81</v>
      </c>
      <c r="D31" s="242">
        <v>44.0</v>
      </c>
      <c r="E31" s="232">
        <v>3325.0</v>
      </c>
      <c r="F31" s="233">
        <f t="shared" si="2"/>
        <v>13300</v>
      </c>
      <c r="G31" s="233">
        <v>0.0</v>
      </c>
      <c r="H31" s="233">
        <f t="shared" si="47"/>
        <v>1214.4</v>
      </c>
      <c r="I31" s="234">
        <f t="shared" si="4"/>
        <v>14514.4</v>
      </c>
      <c r="J31" s="233">
        <f t="shared" si="5"/>
        <v>1804</v>
      </c>
      <c r="K31" s="233">
        <f t="shared" si="6"/>
        <v>280</v>
      </c>
      <c r="L31" s="233"/>
      <c r="M31" s="235">
        <f t="shared" si="7"/>
        <v>46.8</v>
      </c>
      <c r="N31" s="236">
        <f t="shared" si="8"/>
        <v>2130.8</v>
      </c>
      <c r="O31" s="233">
        <f t="shared" si="9"/>
        <v>145.144</v>
      </c>
      <c r="P31" s="233">
        <f t="shared" si="10"/>
        <v>1161.152</v>
      </c>
      <c r="Q31" s="233">
        <f t="shared" si="11"/>
        <v>4035.0032</v>
      </c>
      <c r="R31" s="237">
        <f t="shared" si="12"/>
        <v>5341.2992</v>
      </c>
      <c r="S31" s="233">
        <f t="shared" si="13"/>
        <v>1209.533333</v>
      </c>
      <c r="T31" s="233">
        <f t="shared" si="14"/>
        <v>403.13746</v>
      </c>
      <c r="U31" s="233">
        <f t="shared" si="15"/>
        <v>129.0136635</v>
      </c>
      <c r="V31" s="233">
        <f t="shared" si="16"/>
        <v>16.12670793</v>
      </c>
      <c r="W31" s="233">
        <f t="shared" ref="W31:X31" si="60">S31/12</f>
        <v>100.7944444</v>
      </c>
      <c r="X31" s="233">
        <f t="shared" si="60"/>
        <v>33.59478833</v>
      </c>
      <c r="Y31" s="233">
        <f t="shared" si="18"/>
        <v>1209.533333</v>
      </c>
      <c r="Z31" s="233">
        <f t="shared" si="19"/>
        <v>96.76266667</v>
      </c>
      <c r="AA31" s="233">
        <f t="shared" si="20"/>
        <v>12.09533333</v>
      </c>
      <c r="AB31" s="233">
        <f t="shared" si="21"/>
        <v>1209.533333</v>
      </c>
      <c r="AC31" s="233">
        <f t="shared" si="22"/>
        <v>100.7944444</v>
      </c>
      <c r="AD31" s="233">
        <f t="shared" si="23"/>
        <v>104.8262222</v>
      </c>
      <c r="AE31" s="233">
        <f>AB32*1%</f>
        <v>4.839333333</v>
      </c>
      <c r="AF31" s="233">
        <f t="shared" si="25"/>
        <v>554.7713321</v>
      </c>
      <c r="AG31" s="233">
        <f t="shared" si="26"/>
        <v>784.5727472</v>
      </c>
      <c r="AH31" s="238">
        <f t="shared" si="27"/>
        <v>5969.929143</v>
      </c>
      <c r="AI31" s="233">
        <f t="shared" si="29"/>
        <v>27956.42834</v>
      </c>
      <c r="AJ31" s="210"/>
      <c r="AK31" s="210"/>
      <c r="AL31" s="210"/>
    </row>
    <row r="32" ht="14.25" customHeight="1">
      <c r="A32" s="229" t="s">
        <v>141</v>
      </c>
      <c r="B32" s="241">
        <v>2.0</v>
      </c>
      <c r="C32" s="230" t="s">
        <v>81</v>
      </c>
      <c r="D32" s="231">
        <v>36.0</v>
      </c>
      <c r="E32" s="232">
        <v>2600.0</v>
      </c>
      <c r="F32" s="233">
        <f t="shared" si="2"/>
        <v>5200</v>
      </c>
      <c r="G32" s="233">
        <v>0.0</v>
      </c>
      <c r="H32" s="233">
        <f t="shared" si="47"/>
        <v>607.2</v>
      </c>
      <c r="I32" s="234">
        <f t="shared" si="4"/>
        <v>5807.2</v>
      </c>
      <c r="J32" s="233">
        <f t="shared" si="5"/>
        <v>902</v>
      </c>
      <c r="K32" s="233">
        <f t="shared" si="6"/>
        <v>140</v>
      </c>
      <c r="L32" s="233"/>
      <c r="M32" s="235">
        <f t="shared" si="7"/>
        <v>110.4</v>
      </c>
      <c r="N32" s="236">
        <f t="shared" si="8"/>
        <v>1152.4</v>
      </c>
      <c r="O32" s="233">
        <f t="shared" si="9"/>
        <v>58.072</v>
      </c>
      <c r="P32" s="233">
        <f t="shared" si="10"/>
        <v>464.576</v>
      </c>
      <c r="Q32" s="233">
        <f t="shared" si="11"/>
        <v>1614.4016</v>
      </c>
      <c r="R32" s="237">
        <f t="shared" si="12"/>
        <v>2137.0496</v>
      </c>
      <c r="S32" s="233">
        <f t="shared" si="13"/>
        <v>483.9333333</v>
      </c>
      <c r="T32" s="233">
        <f t="shared" si="14"/>
        <v>161.29498</v>
      </c>
      <c r="U32" s="233">
        <f t="shared" si="15"/>
        <v>51.61826507</v>
      </c>
      <c r="V32" s="233">
        <f t="shared" si="16"/>
        <v>6.452283133</v>
      </c>
      <c r="W32" s="233">
        <f t="shared" ref="W32:X32" si="61">S32/12</f>
        <v>40.32777778</v>
      </c>
      <c r="X32" s="233">
        <f t="shared" si="61"/>
        <v>13.44124833</v>
      </c>
      <c r="Y32" s="233">
        <f t="shared" si="18"/>
        <v>483.9333333</v>
      </c>
      <c r="Z32" s="233">
        <f t="shared" si="19"/>
        <v>38.71466667</v>
      </c>
      <c r="AA32" s="233">
        <f t="shared" si="20"/>
        <v>4.839333333</v>
      </c>
      <c r="AB32" s="233">
        <f t="shared" si="21"/>
        <v>483.9333333</v>
      </c>
      <c r="AC32" s="233">
        <f t="shared" si="22"/>
        <v>40.32777778</v>
      </c>
      <c r="AD32" s="233">
        <f t="shared" si="23"/>
        <v>41.94088889</v>
      </c>
      <c r="AE32" s="233">
        <f t="shared" ref="AE32:AE33" si="63">AB34*1%</f>
        <v>21.08951852</v>
      </c>
      <c r="AF32" s="233">
        <f t="shared" si="25"/>
        <v>221.9635727</v>
      </c>
      <c r="AG32" s="233">
        <f t="shared" si="26"/>
        <v>313.9069378</v>
      </c>
      <c r="AH32" s="238">
        <f t="shared" si="27"/>
        <v>2407.71725</v>
      </c>
      <c r="AI32" s="233">
        <f t="shared" si="29"/>
        <v>11504.36685</v>
      </c>
      <c r="AJ32" s="210"/>
      <c r="AK32" s="210"/>
      <c r="AL32" s="210"/>
    </row>
    <row r="33" ht="14.25" customHeight="1">
      <c r="A33" s="229" t="s">
        <v>142</v>
      </c>
      <c r="B33" s="241">
        <v>2.0</v>
      </c>
      <c r="C33" s="230" t="s">
        <v>81</v>
      </c>
      <c r="D33" s="231">
        <v>36.0</v>
      </c>
      <c r="E33" s="232">
        <v>2600.0</v>
      </c>
      <c r="F33" s="233">
        <f t="shared" si="2"/>
        <v>5200</v>
      </c>
      <c r="G33" s="233">
        <v>1.0</v>
      </c>
      <c r="H33" s="233">
        <f t="shared" si="47"/>
        <v>607.2</v>
      </c>
      <c r="I33" s="234">
        <f t="shared" si="4"/>
        <v>5808.2</v>
      </c>
      <c r="J33" s="233">
        <f t="shared" si="5"/>
        <v>902</v>
      </c>
      <c r="K33" s="233">
        <f t="shared" si="6"/>
        <v>140</v>
      </c>
      <c r="L33" s="233"/>
      <c r="M33" s="235">
        <f t="shared" si="7"/>
        <v>110.4</v>
      </c>
      <c r="N33" s="236">
        <f t="shared" si="8"/>
        <v>1152.4</v>
      </c>
      <c r="O33" s="233">
        <f t="shared" si="9"/>
        <v>58.082</v>
      </c>
      <c r="P33" s="233">
        <f t="shared" si="10"/>
        <v>464.656</v>
      </c>
      <c r="Q33" s="233">
        <f t="shared" si="11"/>
        <v>1614.6796</v>
      </c>
      <c r="R33" s="237">
        <f t="shared" si="12"/>
        <v>2137.4176</v>
      </c>
      <c r="S33" s="233">
        <f t="shared" si="13"/>
        <v>484.0166667</v>
      </c>
      <c r="T33" s="233">
        <f t="shared" si="14"/>
        <v>161.322755</v>
      </c>
      <c r="U33" s="233">
        <f t="shared" si="15"/>
        <v>51.62715373</v>
      </c>
      <c r="V33" s="233">
        <f t="shared" si="16"/>
        <v>6.453394217</v>
      </c>
      <c r="W33" s="233">
        <f t="shared" ref="W33:X33" si="62">S33/12</f>
        <v>40.33472222</v>
      </c>
      <c r="X33" s="233">
        <f t="shared" si="62"/>
        <v>13.44356292</v>
      </c>
      <c r="Y33" s="233">
        <f t="shared" si="18"/>
        <v>484.0166667</v>
      </c>
      <c r="Z33" s="233">
        <f t="shared" si="19"/>
        <v>38.72133333</v>
      </c>
      <c r="AA33" s="233">
        <f t="shared" si="20"/>
        <v>4.840166667</v>
      </c>
      <c r="AB33" s="233">
        <f t="shared" si="21"/>
        <v>484.0166667</v>
      </c>
      <c r="AC33" s="233">
        <f t="shared" si="22"/>
        <v>40.33472222</v>
      </c>
      <c r="AD33" s="233">
        <f t="shared" si="23"/>
        <v>41.94811111</v>
      </c>
      <c r="AE33" s="233">
        <f t="shared" si="63"/>
        <v>3.586333333</v>
      </c>
      <c r="AF33" s="233">
        <f t="shared" si="25"/>
        <v>222.0017948</v>
      </c>
      <c r="AG33" s="233">
        <f t="shared" si="26"/>
        <v>313.9609926</v>
      </c>
      <c r="AH33" s="238">
        <f t="shared" si="27"/>
        <v>2390.625042</v>
      </c>
      <c r="AI33" s="233">
        <f t="shared" si="29"/>
        <v>11488.64264</v>
      </c>
      <c r="AJ33" s="210"/>
      <c r="AK33" s="210"/>
      <c r="AL33" s="210"/>
    </row>
    <row r="34" ht="14.25" customHeight="1">
      <c r="A34" s="229" t="s">
        <v>107</v>
      </c>
      <c r="B34" s="241">
        <v>7.0</v>
      </c>
      <c r="C34" s="230" t="s">
        <v>81</v>
      </c>
      <c r="D34" s="231">
        <v>24.0</v>
      </c>
      <c r="E34" s="232">
        <v>3200.0</v>
      </c>
      <c r="F34" s="233">
        <f t="shared" si="2"/>
        <v>22400</v>
      </c>
      <c r="G34" s="233">
        <f>(E34/180)*20%*110*2</f>
        <v>782.2222222</v>
      </c>
      <c r="H34" s="233">
        <f t="shared" si="47"/>
        <v>2125.2</v>
      </c>
      <c r="I34" s="234">
        <f t="shared" si="4"/>
        <v>25307.42222</v>
      </c>
      <c r="J34" s="233">
        <f t="shared" si="5"/>
        <v>3157</v>
      </c>
      <c r="K34" s="233">
        <f t="shared" si="6"/>
        <v>490</v>
      </c>
      <c r="L34" s="233"/>
      <c r="M34" s="235">
        <f t="shared" si="7"/>
        <v>134.4</v>
      </c>
      <c r="N34" s="236">
        <f t="shared" si="8"/>
        <v>3781.4</v>
      </c>
      <c r="O34" s="233">
        <f t="shared" si="9"/>
        <v>253.0742222</v>
      </c>
      <c r="P34" s="233">
        <f t="shared" si="10"/>
        <v>2024.593778</v>
      </c>
      <c r="Q34" s="233">
        <f t="shared" si="11"/>
        <v>7035.463378</v>
      </c>
      <c r="R34" s="237">
        <f t="shared" si="12"/>
        <v>9313.131378</v>
      </c>
      <c r="S34" s="233">
        <f t="shared" si="13"/>
        <v>2108.951852</v>
      </c>
      <c r="T34" s="233">
        <f t="shared" si="14"/>
        <v>702.9136522</v>
      </c>
      <c r="U34" s="233">
        <f t="shared" si="15"/>
        <v>224.9492403</v>
      </c>
      <c r="V34" s="233">
        <f t="shared" si="16"/>
        <v>28.11865504</v>
      </c>
      <c r="W34" s="233">
        <f t="shared" ref="W34:X34" si="64">S34/12</f>
        <v>175.7459877</v>
      </c>
      <c r="X34" s="233">
        <f t="shared" si="64"/>
        <v>58.57613769</v>
      </c>
      <c r="Y34" s="233">
        <f t="shared" si="18"/>
        <v>2108.951852</v>
      </c>
      <c r="Z34" s="233">
        <f t="shared" si="19"/>
        <v>168.7161481</v>
      </c>
      <c r="AA34" s="233">
        <f t="shared" si="20"/>
        <v>21.08951852</v>
      </c>
      <c r="AB34" s="233">
        <f t="shared" si="21"/>
        <v>2108.951852</v>
      </c>
      <c r="AC34" s="233">
        <f t="shared" si="22"/>
        <v>175.7459877</v>
      </c>
      <c r="AD34" s="233">
        <f t="shared" si="23"/>
        <v>182.7758272</v>
      </c>
      <c r="AE34" s="233">
        <f t="shared" ref="AE34:AE37" si="66">AB35*1%</f>
        <v>3.586333333</v>
      </c>
      <c r="AF34" s="233">
        <f t="shared" si="25"/>
        <v>967.3036665</v>
      </c>
      <c r="AG34" s="233">
        <f t="shared" si="26"/>
        <v>1367.987225</v>
      </c>
      <c r="AH34" s="238">
        <f t="shared" si="27"/>
        <v>10404.36393</v>
      </c>
      <c r="AI34" s="233">
        <f t="shared" si="29"/>
        <v>48806.31753</v>
      </c>
      <c r="AJ34" s="210"/>
      <c r="AK34" s="210"/>
      <c r="AL34" s="210"/>
    </row>
    <row r="35" ht="14.25" customHeight="1">
      <c r="A35" s="229" t="s">
        <v>108</v>
      </c>
      <c r="B35" s="241">
        <v>1.0</v>
      </c>
      <c r="C35" s="230" t="s">
        <v>81</v>
      </c>
      <c r="D35" s="231">
        <v>24.0</v>
      </c>
      <c r="E35" s="232">
        <v>4000.0</v>
      </c>
      <c r="F35" s="233">
        <f t="shared" si="2"/>
        <v>4000</v>
      </c>
      <c r="G35" s="233">
        <v>0.0</v>
      </c>
      <c r="H35" s="233">
        <f t="shared" si="47"/>
        <v>303.6</v>
      </c>
      <c r="I35" s="234">
        <f t="shared" si="4"/>
        <v>4303.6</v>
      </c>
      <c r="J35" s="233">
        <f t="shared" si="5"/>
        <v>451</v>
      </c>
      <c r="K35" s="233">
        <f t="shared" si="6"/>
        <v>70</v>
      </c>
      <c r="L35" s="233"/>
      <c r="M35" s="235">
        <f t="shared" si="7"/>
        <v>0</v>
      </c>
      <c r="N35" s="236">
        <f t="shared" si="8"/>
        <v>521</v>
      </c>
      <c r="O35" s="233">
        <f t="shared" si="9"/>
        <v>43.036</v>
      </c>
      <c r="P35" s="233">
        <f t="shared" si="10"/>
        <v>344.288</v>
      </c>
      <c r="Q35" s="233">
        <f t="shared" si="11"/>
        <v>1196.4008</v>
      </c>
      <c r="R35" s="237">
        <f t="shared" si="12"/>
        <v>1583.7248</v>
      </c>
      <c r="S35" s="233">
        <f t="shared" si="13"/>
        <v>358.6333333</v>
      </c>
      <c r="T35" s="233">
        <f t="shared" si="14"/>
        <v>119.53249</v>
      </c>
      <c r="U35" s="233">
        <f t="shared" si="15"/>
        <v>38.25326587</v>
      </c>
      <c r="V35" s="233">
        <f t="shared" si="16"/>
        <v>4.781658233</v>
      </c>
      <c r="W35" s="233">
        <f t="shared" ref="W35:X35" si="65">S35/12</f>
        <v>29.88611111</v>
      </c>
      <c r="X35" s="233">
        <f t="shared" si="65"/>
        <v>9.961040833</v>
      </c>
      <c r="Y35" s="233">
        <f t="shared" si="18"/>
        <v>358.6333333</v>
      </c>
      <c r="Z35" s="233">
        <f t="shared" si="19"/>
        <v>28.69066667</v>
      </c>
      <c r="AA35" s="233">
        <f t="shared" si="20"/>
        <v>3.586333333</v>
      </c>
      <c r="AB35" s="233">
        <f t="shared" si="21"/>
        <v>358.6333333</v>
      </c>
      <c r="AC35" s="233">
        <f t="shared" si="22"/>
        <v>29.88611111</v>
      </c>
      <c r="AD35" s="233">
        <f t="shared" si="23"/>
        <v>31.08155556</v>
      </c>
      <c r="AE35" s="233">
        <f t="shared" si="66"/>
        <v>2.586333333</v>
      </c>
      <c r="AF35" s="233">
        <f t="shared" si="25"/>
        <v>164.492773</v>
      </c>
      <c r="AG35" s="233">
        <f t="shared" si="26"/>
        <v>232.6301656</v>
      </c>
      <c r="AH35" s="238">
        <f t="shared" si="27"/>
        <v>1771.268505</v>
      </c>
      <c r="AI35" s="233">
        <f t="shared" si="29"/>
        <v>8179.593305</v>
      </c>
      <c r="AJ35" s="210"/>
      <c r="AK35" s="210"/>
      <c r="AL35" s="210"/>
    </row>
    <row r="36" ht="14.25" customHeight="1">
      <c r="A36" s="240" t="s">
        <v>109</v>
      </c>
      <c r="B36" s="241">
        <v>1.0</v>
      </c>
      <c r="C36" s="241" t="s">
        <v>81</v>
      </c>
      <c r="D36" s="246">
        <v>30.0</v>
      </c>
      <c r="E36" s="232">
        <v>2800.0</v>
      </c>
      <c r="F36" s="233">
        <f t="shared" si="2"/>
        <v>2800</v>
      </c>
      <c r="G36" s="233">
        <v>0.0</v>
      </c>
      <c r="H36" s="233">
        <f t="shared" si="47"/>
        <v>303.6</v>
      </c>
      <c r="I36" s="234">
        <f t="shared" si="4"/>
        <v>3103.6</v>
      </c>
      <c r="J36" s="233">
        <f t="shared" si="5"/>
        <v>451</v>
      </c>
      <c r="K36" s="233">
        <f t="shared" si="6"/>
        <v>70</v>
      </c>
      <c r="L36" s="233"/>
      <c r="M36" s="235">
        <f t="shared" si="7"/>
        <v>43.2</v>
      </c>
      <c r="N36" s="236">
        <f t="shared" si="8"/>
        <v>564.2</v>
      </c>
      <c r="O36" s="233">
        <f t="shared" si="9"/>
        <v>31.036</v>
      </c>
      <c r="P36" s="233">
        <f t="shared" si="10"/>
        <v>248.288</v>
      </c>
      <c r="Q36" s="233">
        <f t="shared" si="11"/>
        <v>862.8008</v>
      </c>
      <c r="R36" s="237">
        <f t="shared" si="12"/>
        <v>1142.1248</v>
      </c>
      <c r="S36" s="233">
        <f t="shared" si="13"/>
        <v>258.6333333</v>
      </c>
      <c r="T36" s="233">
        <f t="shared" si="14"/>
        <v>86.20249</v>
      </c>
      <c r="U36" s="233">
        <f t="shared" si="15"/>
        <v>27.58686587</v>
      </c>
      <c r="V36" s="233">
        <f t="shared" si="16"/>
        <v>3.448358233</v>
      </c>
      <c r="W36" s="233">
        <f t="shared" ref="W36:X36" si="67">S36/12</f>
        <v>21.55277778</v>
      </c>
      <c r="X36" s="233">
        <f t="shared" si="67"/>
        <v>7.183540833</v>
      </c>
      <c r="Y36" s="233">
        <f t="shared" si="18"/>
        <v>258.6333333</v>
      </c>
      <c r="Z36" s="233">
        <f t="shared" si="19"/>
        <v>20.69066667</v>
      </c>
      <c r="AA36" s="233">
        <f t="shared" si="20"/>
        <v>2.586333333</v>
      </c>
      <c r="AB36" s="233">
        <f t="shared" si="21"/>
        <v>258.6333333</v>
      </c>
      <c r="AC36" s="233">
        <f t="shared" si="22"/>
        <v>21.55277778</v>
      </c>
      <c r="AD36" s="233">
        <f t="shared" si="23"/>
        <v>22.41488889</v>
      </c>
      <c r="AE36" s="233">
        <f t="shared" si="66"/>
        <v>3.156703704</v>
      </c>
      <c r="AF36" s="233">
        <f t="shared" si="25"/>
        <v>118.626213</v>
      </c>
      <c r="AG36" s="233">
        <f t="shared" si="26"/>
        <v>167.7644256</v>
      </c>
      <c r="AH36" s="238">
        <f t="shared" si="27"/>
        <v>1278.666042</v>
      </c>
      <c r="AI36" s="233">
        <f t="shared" si="29"/>
        <v>6088.590842</v>
      </c>
      <c r="AJ36" s="210"/>
      <c r="AK36" s="210"/>
      <c r="AL36" s="210"/>
    </row>
    <row r="37" ht="14.25" customHeight="1">
      <c r="A37" s="240" t="s">
        <v>110</v>
      </c>
      <c r="B37" s="241">
        <v>1.0</v>
      </c>
      <c r="C37" s="241" t="s">
        <v>81</v>
      </c>
      <c r="D37" s="246">
        <v>30.0</v>
      </c>
      <c r="E37" s="232">
        <v>2800.0</v>
      </c>
      <c r="F37" s="233">
        <f t="shared" si="2"/>
        <v>2800</v>
      </c>
      <c r="G37" s="233">
        <f>(E37/180)*20%*110*2</f>
        <v>684.4444444</v>
      </c>
      <c r="H37" s="233">
        <f t="shared" si="47"/>
        <v>303.6</v>
      </c>
      <c r="I37" s="234">
        <f t="shared" si="4"/>
        <v>3788.044444</v>
      </c>
      <c r="J37" s="233">
        <f t="shared" si="5"/>
        <v>451</v>
      </c>
      <c r="K37" s="233">
        <f t="shared" si="6"/>
        <v>70</v>
      </c>
      <c r="L37" s="233"/>
      <c r="M37" s="235">
        <f t="shared" si="7"/>
        <v>43.2</v>
      </c>
      <c r="N37" s="236">
        <f t="shared" si="8"/>
        <v>564.2</v>
      </c>
      <c r="O37" s="233">
        <f t="shared" si="9"/>
        <v>37.88044444</v>
      </c>
      <c r="P37" s="233">
        <f t="shared" si="10"/>
        <v>303.0435556</v>
      </c>
      <c r="Q37" s="233">
        <f t="shared" si="11"/>
        <v>1053.076356</v>
      </c>
      <c r="R37" s="237">
        <f t="shared" si="12"/>
        <v>1394.000356</v>
      </c>
      <c r="S37" s="233">
        <f t="shared" si="13"/>
        <v>315.6703704</v>
      </c>
      <c r="T37" s="233">
        <f t="shared" si="14"/>
        <v>105.2129344</v>
      </c>
      <c r="U37" s="233">
        <f t="shared" si="15"/>
        <v>33.67066439</v>
      </c>
      <c r="V37" s="233">
        <f t="shared" si="16"/>
        <v>4.208833048</v>
      </c>
      <c r="W37" s="233">
        <f t="shared" ref="W37:X37" si="68">S37/12</f>
        <v>26.3058642</v>
      </c>
      <c r="X37" s="233">
        <f t="shared" si="68"/>
        <v>8.767744537</v>
      </c>
      <c r="Y37" s="233">
        <f t="shared" si="18"/>
        <v>315.6703704</v>
      </c>
      <c r="Z37" s="233">
        <f t="shared" si="19"/>
        <v>25.25362963</v>
      </c>
      <c r="AA37" s="233">
        <f t="shared" si="20"/>
        <v>3.156703704</v>
      </c>
      <c r="AB37" s="233">
        <f t="shared" si="21"/>
        <v>315.6703704</v>
      </c>
      <c r="AC37" s="233">
        <f t="shared" si="22"/>
        <v>26.3058642</v>
      </c>
      <c r="AD37" s="233">
        <f t="shared" si="23"/>
        <v>27.35809877</v>
      </c>
      <c r="AE37" s="233">
        <f t="shared" si="66"/>
        <v>243.9107963</v>
      </c>
      <c r="AF37" s="233">
        <f t="shared" si="25"/>
        <v>144.7871398</v>
      </c>
      <c r="AG37" s="233">
        <f t="shared" si="26"/>
        <v>204.7619217</v>
      </c>
      <c r="AH37" s="238">
        <f t="shared" si="27"/>
        <v>1800.711306</v>
      </c>
      <c r="AI37" s="233">
        <f t="shared" si="29"/>
        <v>7546.956106</v>
      </c>
      <c r="AJ37" s="210"/>
      <c r="AK37" s="210"/>
      <c r="AL37" s="210"/>
    </row>
    <row r="38" ht="14.25" customHeight="1">
      <c r="A38" s="247" t="s">
        <v>99</v>
      </c>
      <c r="B38" s="248">
        <f>SUM(B22:B37)</f>
        <v>74</v>
      </c>
      <c r="C38" s="249"/>
      <c r="D38" s="250"/>
      <c r="E38" s="251">
        <f t="shared" ref="E38:AG38" si="69">SUM(E22:E37)</f>
        <v>60025</v>
      </c>
      <c r="F38" s="251">
        <f t="shared" si="69"/>
        <v>264200</v>
      </c>
      <c r="G38" s="251">
        <f t="shared" si="69"/>
        <v>6026.555556</v>
      </c>
      <c r="H38" s="251">
        <f t="shared" si="69"/>
        <v>22466.4</v>
      </c>
      <c r="I38" s="251">
        <f t="shared" si="69"/>
        <v>292692.9556</v>
      </c>
      <c r="J38" s="251">
        <f t="shared" si="69"/>
        <v>33374</v>
      </c>
      <c r="K38" s="251">
        <f t="shared" si="69"/>
        <v>5180</v>
      </c>
      <c r="L38" s="251">
        <f t="shared" si="69"/>
        <v>0</v>
      </c>
      <c r="M38" s="251">
        <f t="shared" si="69"/>
        <v>816</v>
      </c>
      <c r="N38" s="251">
        <f t="shared" si="69"/>
        <v>39370</v>
      </c>
      <c r="O38" s="251">
        <f t="shared" si="69"/>
        <v>2926.929556</v>
      </c>
      <c r="P38" s="251">
        <f t="shared" si="69"/>
        <v>23415.43644</v>
      </c>
      <c r="Q38" s="251">
        <f t="shared" si="69"/>
        <v>81368.64164</v>
      </c>
      <c r="R38" s="251">
        <f t="shared" si="69"/>
        <v>107711.0076</v>
      </c>
      <c r="S38" s="251">
        <f t="shared" si="69"/>
        <v>24391.07963</v>
      </c>
      <c r="T38" s="251">
        <f t="shared" si="69"/>
        <v>8129.546841</v>
      </c>
      <c r="U38" s="251">
        <f t="shared" si="69"/>
        <v>2601.650118</v>
      </c>
      <c r="V38" s="251">
        <f t="shared" si="69"/>
        <v>325.2062647</v>
      </c>
      <c r="W38" s="251">
        <f t="shared" si="69"/>
        <v>2032.589969</v>
      </c>
      <c r="X38" s="251">
        <f t="shared" si="69"/>
        <v>677.4622367</v>
      </c>
      <c r="Y38" s="251">
        <f t="shared" si="69"/>
        <v>24391.07963</v>
      </c>
      <c r="Z38" s="251">
        <f t="shared" si="69"/>
        <v>1951.28637</v>
      </c>
      <c r="AA38" s="251">
        <f t="shared" si="69"/>
        <v>243.9107963</v>
      </c>
      <c r="AB38" s="251">
        <f t="shared" si="69"/>
        <v>24391.07963</v>
      </c>
      <c r="AC38" s="251">
        <f t="shared" si="69"/>
        <v>2032.589969</v>
      </c>
      <c r="AD38" s="251">
        <f t="shared" si="69"/>
        <v>2113.893568</v>
      </c>
      <c r="AE38" s="251">
        <f t="shared" si="69"/>
        <v>380.8335556</v>
      </c>
      <c r="AF38" s="251">
        <f t="shared" si="69"/>
        <v>11187.34917</v>
      </c>
      <c r="AG38" s="251">
        <f t="shared" si="69"/>
        <v>15821.4543</v>
      </c>
      <c r="AH38" s="251">
        <f>SUM(AH22:AH36)</f>
        <v>118870.3007</v>
      </c>
      <c r="AI38" s="251">
        <f>SUM(AI4:AI37)</f>
        <v>770972.1124</v>
      </c>
      <c r="AJ38" s="210"/>
      <c r="AK38" s="210"/>
      <c r="AL38" s="210"/>
    </row>
    <row r="39" ht="14.25" customHeight="1">
      <c r="A39" s="252" t="s">
        <v>117</v>
      </c>
      <c r="B39" s="253">
        <v>35.0</v>
      </c>
      <c r="C39" s="254" t="s">
        <v>118</v>
      </c>
      <c r="D39" s="253" t="s">
        <v>119</v>
      </c>
      <c r="E39" s="255">
        <v>3500.0</v>
      </c>
      <c r="F39" s="256">
        <f t="shared" ref="F39:F40" si="70">E39*4.5*B39</f>
        <v>551250</v>
      </c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6">
        <f t="shared" ref="AI39:AI40" si="71">B39*3500*4.5</f>
        <v>551250</v>
      </c>
      <c r="AJ39" s="210"/>
      <c r="AK39" s="210"/>
      <c r="AL39" s="210"/>
    </row>
    <row r="40" ht="14.25" customHeight="1">
      <c r="A40" s="258" t="s">
        <v>120</v>
      </c>
      <c r="B40" s="253">
        <v>7.0</v>
      </c>
      <c r="C40" s="254" t="s">
        <v>118</v>
      </c>
      <c r="D40" s="253" t="s">
        <v>119</v>
      </c>
      <c r="E40" s="255">
        <v>3501.0</v>
      </c>
      <c r="F40" s="256">
        <f t="shared" si="70"/>
        <v>110281.5</v>
      </c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6">
        <f t="shared" si="71"/>
        <v>110250</v>
      </c>
      <c r="AJ40" s="210"/>
      <c r="AK40" s="210"/>
      <c r="AL40" s="210"/>
    </row>
    <row r="41" ht="14.25" customHeight="1">
      <c r="A41" s="259" t="s">
        <v>121</v>
      </c>
      <c r="B41" s="253">
        <v>2.0</v>
      </c>
      <c r="C41" s="254" t="s">
        <v>118</v>
      </c>
      <c r="D41" s="253" t="s">
        <v>122</v>
      </c>
      <c r="E41" s="255">
        <v>220.0</v>
      </c>
      <c r="F41" s="256">
        <f t="shared" ref="F41:F42" si="72">B41*E41*20*4.5</f>
        <v>39600</v>
      </c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6">
        <f>PJ!F6</f>
        <v>39600</v>
      </c>
      <c r="AJ41" s="210"/>
      <c r="AK41" s="210"/>
      <c r="AL41" s="210"/>
    </row>
    <row r="42" ht="14.25" customHeight="1">
      <c r="A42" s="259" t="s">
        <v>123</v>
      </c>
      <c r="B42" s="253">
        <v>2.0</v>
      </c>
      <c r="C42" s="254" t="s">
        <v>118</v>
      </c>
      <c r="D42" s="253" t="s">
        <v>122</v>
      </c>
      <c r="E42" s="255">
        <v>220.0</v>
      </c>
      <c r="F42" s="256">
        <f t="shared" si="72"/>
        <v>39600</v>
      </c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6">
        <f>PJ!F7</f>
        <v>39600</v>
      </c>
      <c r="AJ42" s="210"/>
      <c r="AK42" s="210"/>
      <c r="AL42" s="210"/>
    </row>
    <row r="43" ht="14.25" customHeight="1">
      <c r="A43" s="258" t="s">
        <v>124</v>
      </c>
      <c r="B43" s="253">
        <v>10.0</v>
      </c>
      <c r="C43" s="260" t="s">
        <v>118</v>
      </c>
      <c r="D43" s="253" t="s">
        <v>119</v>
      </c>
      <c r="E43" s="255">
        <v>3500.0</v>
      </c>
      <c r="F43" s="256">
        <f>B43*E43*4.5</f>
        <v>157500</v>
      </c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6">
        <f t="shared" ref="AI43:AI44" si="73">B43*3500*4.5</f>
        <v>157500</v>
      </c>
      <c r="AJ43" s="210"/>
      <c r="AK43" s="210"/>
      <c r="AL43" s="210"/>
    </row>
    <row r="44" ht="14.25" customHeight="1">
      <c r="A44" s="258" t="s">
        <v>143</v>
      </c>
      <c r="B44" s="253">
        <v>7.0</v>
      </c>
      <c r="C44" s="260" t="s">
        <v>118</v>
      </c>
      <c r="D44" s="253" t="s">
        <v>119</v>
      </c>
      <c r="E44" s="255"/>
      <c r="F44" s="256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6">
        <f t="shared" si="73"/>
        <v>110250</v>
      </c>
      <c r="AJ44" s="210"/>
      <c r="AK44" s="210"/>
      <c r="AL44" s="210"/>
    </row>
    <row r="45" ht="14.25" customHeight="1">
      <c r="A45" s="261" t="s">
        <v>125</v>
      </c>
      <c r="B45" s="253">
        <v>1.0</v>
      </c>
      <c r="C45" s="260" t="s">
        <v>118</v>
      </c>
      <c r="D45" s="253" t="s">
        <v>122</v>
      </c>
      <c r="E45" s="255">
        <v>220.0</v>
      </c>
      <c r="F45" s="256">
        <f t="shared" ref="F45:F50" si="74">B45*E45*20*4.5</f>
        <v>19800</v>
      </c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6">
        <f>PJ!F9</f>
        <v>19800</v>
      </c>
      <c r="AJ45" s="210"/>
      <c r="AK45" s="210"/>
      <c r="AL45" s="210"/>
    </row>
    <row r="46" ht="14.25" customHeight="1">
      <c r="A46" s="258" t="s">
        <v>126</v>
      </c>
      <c r="B46" s="253">
        <v>1.0</v>
      </c>
      <c r="C46" s="260" t="s">
        <v>118</v>
      </c>
      <c r="D46" s="253" t="s">
        <v>122</v>
      </c>
      <c r="E46" s="255">
        <v>220.0</v>
      </c>
      <c r="F46" s="256">
        <f t="shared" si="74"/>
        <v>19800</v>
      </c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6">
        <f>PJ!F10</f>
        <v>19800</v>
      </c>
      <c r="AJ46" s="210"/>
      <c r="AK46" s="210"/>
      <c r="AL46" s="210"/>
    </row>
    <row r="47" ht="14.25" customHeight="1">
      <c r="A47" s="261" t="s">
        <v>127</v>
      </c>
      <c r="B47" s="253">
        <v>1.0</v>
      </c>
      <c r="C47" s="260" t="s">
        <v>118</v>
      </c>
      <c r="D47" s="253" t="s">
        <v>122</v>
      </c>
      <c r="E47" s="255">
        <v>220.0</v>
      </c>
      <c r="F47" s="256">
        <f t="shared" si="74"/>
        <v>19800</v>
      </c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6">
        <f>PJ!F11</f>
        <v>19800</v>
      </c>
      <c r="AJ47" s="210"/>
      <c r="AK47" s="210"/>
      <c r="AL47" s="210"/>
    </row>
    <row r="48" ht="14.25" customHeight="1">
      <c r="A48" s="261" t="s">
        <v>128</v>
      </c>
      <c r="B48" s="253">
        <v>1.0</v>
      </c>
      <c r="C48" s="260" t="s">
        <v>118</v>
      </c>
      <c r="D48" s="253" t="s">
        <v>122</v>
      </c>
      <c r="E48" s="255">
        <v>220.0</v>
      </c>
      <c r="F48" s="256">
        <f t="shared" si="74"/>
        <v>19800</v>
      </c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6">
        <f>PJ!F12</f>
        <v>19800</v>
      </c>
      <c r="AJ48" s="210"/>
      <c r="AK48" s="210"/>
      <c r="AL48" s="210"/>
    </row>
    <row r="49" ht="14.25" customHeight="1">
      <c r="A49" s="258" t="s">
        <v>129</v>
      </c>
      <c r="B49" s="253">
        <v>1.0</v>
      </c>
      <c r="C49" s="260" t="s">
        <v>118</v>
      </c>
      <c r="D49" s="253" t="s">
        <v>122</v>
      </c>
      <c r="E49" s="255">
        <v>220.0</v>
      </c>
      <c r="F49" s="256">
        <f t="shared" si="74"/>
        <v>19800</v>
      </c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6">
        <f>PJ!F13</f>
        <v>19800</v>
      </c>
      <c r="AJ49" s="210"/>
      <c r="AK49" s="210"/>
      <c r="AL49" s="210"/>
    </row>
    <row r="50" ht="14.25" customHeight="1">
      <c r="A50" s="262" t="s">
        <v>130</v>
      </c>
      <c r="B50" s="263">
        <v>1.0</v>
      </c>
      <c r="C50" s="264" t="s">
        <v>118</v>
      </c>
      <c r="D50" s="263" t="s">
        <v>122</v>
      </c>
      <c r="E50" s="265">
        <v>220.0</v>
      </c>
      <c r="F50" s="266">
        <f t="shared" si="74"/>
        <v>19800</v>
      </c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6">
        <f>PJ!F14</f>
        <v>19800</v>
      </c>
      <c r="AJ50" s="210"/>
      <c r="AK50" s="210"/>
      <c r="AL50" s="210"/>
    </row>
    <row r="51" ht="14.25" customHeight="1">
      <c r="A51" s="247" t="s">
        <v>99</v>
      </c>
      <c r="B51" s="248">
        <f>SUM(B39:B50)</f>
        <v>69</v>
      </c>
      <c r="C51" s="249"/>
      <c r="D51" s="250"/>
      <c r="E51" s="251">
        <f t="shared" ref="E51:AG51" si="75">SUM(E33:E50)</f>
        <v>87686</v>
      </c>
      <c r="F51" s="251">
        <f t="shared" si="75"/>
        <v>1318431.5</v>
      </c>
      <c r="G51" s="251">
        <f t="shared" si="75"/>
        <v>7494.222222</v>
      </c>
      <c r="H51" s="251">
        <f t="shared" si="75"/>
        <v>26109.6</v>
      </c>
      <c r="I51" s="251">
        <f t="shared" si="75"/>
        <v>335003.8222</v>
      </c>
      <c r="J51" s="251">
        <f t="shared" si="75"/>
        <v>38786</v>
      </c>
      <c r="K51" s="251">
        <f t="shared" si="75"/>
        <v>6020</v>
      </c>
      <c r="L51" s="251">
        <f t="shared" si="75"/>
        <v>0</v>
      </c>
      <c r="M51" s="251">
        <f t="shared" si="75"/>
        <v>1147.2</v>
      </c>
      <c r="N51" s="251">
        <f t="shared" si="75"/>
        <v>45953.2</v>
      </c>
      <c r="O51" s="251">
        <f t="shared" si="75"/>
        <v>3350.038222</v>
      </c>
      <c r="P51" s="251">
        <f t="shared" si="75"/>
        <v>26800.30578</v>
      </c>
      <c r="Q51" s="251">
        <f t="shared" si="75"/>
        <v>93131.06258</v>
      </c>
      <c r="R51" s="251">
        <f t="shared" si="75"/>
        <v>123281.4066</v>
      </c>
      <c r="S51" s="251">
        <f t="shared" si="75"/>
        <v>27916.98519</v>
      </c>
      <c r="T51" s="251">
        <f t="shared" si="75"/>
        <v>9304.731162</v>
      </c>
      <c r="U51" s="251">
        <f t="shared" si="75"/>
        <v>2977.737308</v>
      </c>
      <c r="V51" s="251">
        <f t="shared" si="75"/>
        <v>372.2171635</v>
      </c>
      <c r="W51" s="251">
        <f t="shared" si="75"/>
        <v>2326.415432</v>
      </c>
      <c r="X51" s="251">
        <f t="shared" si="75"/>
        <v>775.3942635</v>
      </c>
      <c r="Y51" s="251">
        <f t="shared" si="75"/>
        <v>27916.98519</v>
      </c>
      <c r="Z51" s="251">
        <f t="shared" si="75"/>
        <v>2233.358815</v>
      </c>
      <c r="AA51" s="251">
        <f t="shared" si="75"/>
        <v>279.1698519</v>
      </c>
      <c r="AB51" s="251">
        <f t="shared" si="75"/>
        <v>27916.98519</v>
      </c>
      <c r="AC51" s="251">
        <f t="shared" si="75"/>
        <v>2326.415432</v>
      </c>
      <c r="AD51" s="251">
        <f t="shared" si="75"/>
        <v>2419.472049</v>
      </c>
      <c r="AE51" s="251">
        <f t="shared" si="75"/>
        <v>637.6600556</v>
      </c>
      <c r="AF51" s="251">
        <f t="shared" si="75"/>
        <v>12804.56076</v>
      </c>
      <c r="AG51" s="251">
        <f t="shared" si="75"/>
        <v>18108.55903</v>
      </c>
      <c r="AH51" s="251">
        <f>SUM(AH33:AH49)</f>
        <v>136515.9356</v>
      </c>
      <c r="AI51" s="251">
        <f>SUM(AI39:AI50)</f>
        <v>1127250</v>
      </c>
      <c r="AJ51" s="210"/>
      <c r="AK51" s="210"/>
      <c r="AL51" s="210"/>
    </row>
    <row r="52" ht="14.25" customHeight="1">
      <c r="A52" s="210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10"/>
      <c r="AK52" s="210"/>
      <c r="AL52" s="210"/>
    </row>
    <row r="53" ht="14.25" customHeight="1">
      <c r="A53" s="267" t="s">
        <v>144</v>
      </c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9"/>
    </row>
    <row r="54" ht="14.25" customHeight="1">
      <c r="A54" s="268" t="s">
        <v>145</v>
      </c>
      <c r="B54" s="269" t="s">
        <v>146</v>
      </c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9"/>
    </row>
    <row r="55" ht="14.25" customHeight="1">
      <c r="A55" s="270" t="s">
        <v>147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9"/>
    </row>
    <row r="56" ht="14.25" customHeight="1">
      <c r="A56" s="270" t="s">
        <v>148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9"/>
    </row>
    <row r="57" ht="14.25" customHeight="1">
      <c r="A57" s="271" t="s">
        <v>149</v>
      </c>
      <c r="B57" s="272">
        <v>1000000.0</v>
      </c>
      <c r="C57" s="208"/>
      <c r="D57" s="208"/>
      <c r="E57" s="209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72">
        <f t="shared" ref="AI57:AI66" si="76">B57*0.35</f>
        <v>350000</v>
      </c>
      <c r="AJ57" s="208"/>
      <c r="AK57" s="208"/>
      <c r="AL57" s="209"/>
    </row>
    <row r="58" ht="14.25" customHeight="1">
      <c r="A58" s="271" t="s">
        <v>150</v>
      </c>
      <c r="B58" s="272">
        <v>40000.0</v>
      </c>
      <c r="C58" s="208"/>
      <c r="D58" s="208"/>
      <c r="E58" s="209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72">
        <f t="shared" si="76"/>
        <v>14000</v>
      </c>
      <c r="AJ58" s="208"/>
      <c r="AK58" s="208"/>
      <c r="AL58" s="209"/>
    </row>
    <row r="59" ht="14.25" customHeight="1">
      <c r="A59" s="271" t="s">
        <v>151</v>
      </c>
      <c r="B59" s="272">
        <v>350000.0</v>
      </c>
      <c r="C59" s="208"/>
      <c r="D59" s="208"/>
      <c r="E59" s="209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72">
        <f t="shared" si="76"/>
        <v>122500</v>
      </c>
      <c r="AJ59" s="208"/>
      <c r="AK59" s="208"/>
      <c r="AL59" s="209"/>
    </row>
    <row r="60" ht="14.25" customHeight="1">
      <c r="A60" s="271" t="s">
        <v>152</v>
      </c>
      <c r="B60" s="272">
        <v>30000.0</v>
      </c>
      <c r="C60" s="208"/>
      <c r="D60" s="208"/>
      <c r="E60" s="209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72">
        <f t="shared" si="76"/>
        <v>10500</v>
      </c>
      <c r="AJ60" s="208"/>
      <c r="AK60" s="208"/>
      <c r="AL60" s="209"/>
    </row>
    <row r="61" ht="14.25" customHeight="1">
      <c r="A61" s="271" t="s">
        <v>153</v>
      </c>
      <c r="B61" s="273">
        <v>250000.0</v>
      </c>
      <c r="C61" s="208"/>
      <c r="D61" s="208"/>
      <c r="E61" s="209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72">
        <f t="shared" si="76"/>
        <v>87500</v>
      </c>
      <c r="AJ61" s="208"/>
      <c r="AK61" s="208"/>
      <c r="AL61" s="209"/>
    </row>
    <row r="62" ht="14.25" customHeight="1">
      <c r="A62" s="271" t="s">
        <v>154</v>
      </c>
      <c r="B62" s="272">
        <v>15000.0</v>
      </c>
      <c r="C62" s="208"/>
      <c r="D62" s="208"/>
      <c r="E62" s="209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72">
        <f t="shared" si="76"/>
        <v>5250</v>
      </c>
      <c r="AJ62" s="208"/>
      <c r="AK62" s="208"/>
      <c r="AL62" s="209"/>
    </row>
    <row r="63" ht="14.25" customHeight="1">
      <c r="A63" s="271" t="s">
        <v>155</v>
      </c>
      <c r="B63" s="272">
        <v>130000.0</v>
      </c>
      <c r="C63" s="208"/>
      <c r="D63" s="208"/>
      <c r="E63" s="209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72">
        <f t="shared" si="76"/>
        <v>45500</v>
      </c>
      <c r="AJ63" s="208"/>
      <c r="AK63" s="208"/>
      <c r="AL63" s="209"/>
    </row>
    <row r="64" ht="14.25" customHeight="1">
      <c r="A64" s="271" t="s">
        <v>156</v>
      </c>
      <c r="B64" s="273">
        <v>500000.0</v>
      </c>
      <c r="C64" s="208"/>
      <c r="D64" s="208"/>
      <c r="E64" s="209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72">
        <f t="shared" si="76"/>
        <v>175000</v>
      </c>
      <c r="AJ64" s="208"/>
      <c r="AK64" s="208"/>
      <c r="AL64" s="209"/>
    </row>
    <row r="65" ht="14.25" customHeight="1">
      <c r="A65" s="271" t="s">
        <v>157</v>
      </c>
      <c r="B65" s="272">
        <v>75000.0</v>
      </c>
      <c r="C65" s="208"/>
      <c r="D65" s="208"/>
      <c r="E65" s="209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72">
        <f t="shared" si="76"/>
        <v>26250</v>
      </c>
      <c r="AJ65" s="208"/>
      <c r="AK65" s="208"/>
      <c r="AL65" s="209"/>
    </row>
    <row r="66" ht="14.25" customHeight="1">
      <c r="A66" s="271" t="s">
        <v>158</v>
      </c>
      <c r="B66" s="273">
        <v>0.0</v>
      </c>
      <c r="C66" s="208"/>
      <c r="D66" s="208"/>
      <c r="E66" s="209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72">
        <f t="shared" si="76"/>
        <v>0</v>
      </c>
      <c r="AJ66" s="208"/>
      <c r="AK66" s="208"/>
      <c r="AL66" s="209"/>
    </row>
    <row r="67" ht="14.25" customHeight="1">
      <c r="A67" s="274" t="s">
        <v>159</v>
      </c>
      <c r="B67" s="270">
        <f>SUM(B57:E66)</f>
        <v>2390000</v>
      </c>
      <c r="C67" s="208"/>
      <c r="D67" s="208"/>
      <c r="E67" s="209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70">
        <f>SUM(AI57:AL66)</f>
        <v>836500</v>
      </c>
      <c r="AJ67" s="208"/>
      <c r="AK67" s="208"/>
      <c r="AL67" s="209"/>
    </row>
    <row r="68" ht="14.25" customHeight="1">
      <c r="A68" s="270" t="s">
        <v>160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9"/>
    </row>
    <row r="69" ht="14.25" customHeight="1">
      <c r="A69" s="271" t="s">
        <v>161</v>
      </c>
      <c r="B69" s="272">
        <v>25000.0</v>
      </c>
      <c r="C69" s="208"/>
      <c r="D69" s="208"/>
      <c r="E69" s="209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75">
        <f t="shared" ref="AI69:AI71" si="77">B69/5</f>
        <v>5000</v>
      </c>
      <c r="AJ69" s="208"/>
      <c r="AK69" s="208"/>
      <c r="AL69" s="209"/>
    </row>
    <row r="70" ht="14.25" customHeight="1">
      <c r="A70" s="271" t="s">
        <v>162</v>
      </c>
      <c r="B70" s="272">
        <v>350000.0</v>
      </c>
      <c r="C70" s="208"/>
      <c r="D70" s="208"/>
      <c r="E70" s="209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75">
        <f t="shared" si="77"/>
        <v>70000</v>
      </c>
      <c r="AJ70" s="208"/>
      <c r="AK70" s="208"/>
      <c r="AL70" s="209"/>
    </row>
    <row r="71" ht="14.25" customHeight="1">
      <c r="A71" s="271" t="s">
        <v>163</v>
      </c>
      <c r="B71" s="272">
        <v>25000.0</v>
      </c>
      <c r="C71" s="208"/>
      <c r="D71" s="208"/>
      <c r="E71" s="209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75">
        <f t="shared" si="77"/>
        <v>5000</v>
      </c>
      <c r="AJ71" s="208"/>
      <c r="AK71" s="208"/>
      <c r="AL71" s="209"/>
    </row>
    <row r="72" ht="14.25" customHeight="1">
      <c r="A72" s="271" t="s">
        <v>164</v>
      </c>
      <c r="B72" s="272">
        <v>1000000.0</v>
      </c>
      <c r="C72" s="208"/>
      <c r="D72" s="208"/>
      <c r="E72" s="209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75">
        <f t="shared" ref="AI72:AI77" si="78">B72*0.35</f>
        <v>350000</v>
      </c>
      <c r="AJ72" s="208"/>
      <c r="AK72" s="208"/>
      <c r="AL72" s="209"/>
    </row>
    <row r="73" ht="14.25" customHeight="1">
      <c r="A73" s="271" t="s">
        <v>165</v>
      </c>
      <c r="B73" s="272">
        <v>50000.0</v>
      </c>
      <c r="C73" s="208"/>
      <c r="D73" s="208"/>
      <c r="E73" s="209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75">
        <f t="shared" si="78"/>
        <v>17500</v>
      </c>
      <c r="AJ73" s="208"/>
      <c r="AK73" s="208"/>
      <c r="AL73" s="209"/>
    </row>
    <row r="74" ht="14.25" customHeight="1">
      <c r="A74" s="271" t="s">
        <v>166</v>
      </c>
      <c r="B74" s="272">
        <v>100000.0</v>
      </c>
      <c r="C74" s="208"/>
      <c r="D74" s="208"/>
      <c r="E74" s="209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75">
        <f t="shared" si="78"/>
        <v>35000</v>
      </c>
      <c r="AJ74" s="208"/>
      <c r="AK74" s="208"/>
      <c r="AL74" s="209"/>
    </row>
    <row r="75" ht="14.25" customHeight="1">
      <c r="A75" s="271" t="s">
        <v>167</v>
      </c>
      <c r="B75" s="272">
        <v>150000.0</v>
      </c>
      <c r="C75" s="208"/>
      <c r="D75" s="208"/>
      <c r="E75" s="209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75">
        <f t="shared" si="78"/>
        <v>52500</v>
      </c>
      <c r="AJ75" s="208"/>
      <c r="AK75" s="208"/>
      <c r="AL75" s="209"/>
    </row>
    <row r="76" ht="14.25" customHeight="1">
      <c r="A76" s="271" t="s">
        <v>168</v>
      </c>
      <c r="B76" s="272">
        <v>150000.0</v>
      </c>
      <c r="C76" s="208"/>
      <c r="D76" s="208"/>
      <c r="E76" s="209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75">
        <f t="shared" si="78"/>
        <v>52500</v>
      </c>
      <c r="AJ76" s="208"/>
      <c r="AK76" s="208"/>
      <c r="AL76" s="209"/>
    </row>
    <row r="77" ht="14.25" customHeight="1">
      <c r="A77" s="271" t="s">
        <v>169</v>
      </c>
      <c r="B77" s="272">
        <v>25000.0</v>
      </c>
      <c r="C77" s="208"/>
      <c r="D77" s="208"/>
      <c r="E77" s="209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75">
        <f t="shared" si="78"/>
        <v>8750</v>
      </c>
      <c r="AJ77" s="208"/>
      <c r="AK77" s="208"/>
      <c r="AL77" s="209"/>
    </row>
    <row r="78" ht="14.25" customHeight="1">
      <c r="A78" s="271" t="s">
        <v>170</v>
      </c>
      <c r="B78" s="272">
        <v>5000.0</v>
      </c>
      <c r="C78" s="208"/>
      <c r="D78" s="208"/>
      <c r="E78" s="209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75">
        <f>B78/5</f>
        <v>1000</v>
      </c>
      <c r="AJ78" s="208"/>
      <c r="AK78" s="208"/>
      <c r="AL78" s="209"/>
    </row>
    <row r="79" ht="14.25" customHeight="1">
      <c r="A79" s="271" t="s">
        <v>171</v>
      </c>
      <c r="B79" s="272">
        <v>300000.0</v>
      </c>
      <c r="C79" s="208"/>
      <c r="D79" s="208"/>
      <c r="E79" s="209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75">
        <f t="shared" ref="AI79:AI80" si="79">B79*0.35</f>
        <v>105000</v>
      </c>
      <c r="AJ79" s="208"/>
      <c r="AK79" s="208"/>
      <c r="AL79" s="209"/>
    </row>
    <row r="80" ht="14.25" customHeight="1">
      <c r="A80" s="271" t="s">
        <v>172</v>
      </c>
      <c r="B80" s="272">
        <v>200000.0</v>
      </c>
      <c r="C80" s="208"/>
      <c r="D80" s="208"/>
      <c r="E80" s="209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75">
        <f t="shared" si="79"/>
        <v>70000</v>
      </c>
      <c r="AJ80" s="208"/>
      <c r="AK80" s="208"/>
      <c r="AL80" s="209"/>
    </row>
    <row r="81" ht="14.25" customHeight="1">
      <c r="A81" s="271" t="s">
        <v>173</v>
      </c>
      <c r="B81" s="272">
        <v>50000.0</v>
      </c>
      <c r="C81" s="208"/>
      <c r="D81" s="208"/>
      <c r="E81" s="209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75">
        <f t="shared" ref="AI81:AI93" si="80">B81/5</f>
        <v>10000</v>
      </c>
      <c r="AJ81" s="208"/>
      <c r="AK81" s="208"/>
      <c r="AL81" s="209"/>
    </row>
    <row r="82" ht="14.25" customHeight="1">
      <c r="A82" s="271" t="s">
        <v>174</v>
      </c>
      <c r="B82" s="272">
        <v>150000.0</v>
      </c>
      <c r="C82" s="208"/>
      <c r="D82" s="208"/>
      <c r="E82" s="209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75">
        <f t="shared" si="80"/>
        <v>30000</v>
      </c>
      <c r="AJ82" s="208"/>
      <c r="AK82" s="208"/>
      <c r="AL82" s="209"/>
    </row>
    <row r="83" ht="14.25" customHeight="1">
      <c r="A83" s="271" t="s">
        <v>175</v>
      </c>
      <c r="B83" s="272">
        <v>150000.0</v>
      </c>
      <c r="C83" s="208"/>
      <c r="D83" s="208"/>
      <c r="E83" s="209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75">
        <f t="shared" si="80"/>
        <v>30000</v>
      </c>
      <c r="AJ83" s="208"/>
      <c r="AK83" s="208"/>
      <c r="AL83" s="209"/>
    </row>
    <row r="84" ht="14.25" customHeight="1">
      <c r="A84" s="271" t="s">
        <v>176</v>
      </c>
      <c r="B84" s="272">
        <v>150000.0</v>
      </c>
      <c r="C84" s="208"/>
      <c r="D84" s="208"/>
      <c r="E84" s="209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75">
        <f t="shared" si="80"/>
        <v>30000</v>
      </c>
      <c r="AJ84" s="208"/>
      <c r="AK84" s="208"/>
      <c r="AL84" s="209"/>
    </row>
    <row r="85" ht="14.25" customHeight="1">
      <c r="A85" s="271" t="s">
        <v>177</v>
      </c>
      <c r="B85" s="272">
        <v>500000.0</v>
      </c>
      <c r="C85" s="208"/>
      <c r="D85" s="208"/>
      <c r="E85" s="209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75">
        <f t="shared" si="80"/>
        <v>100000</v>
      </c>
      <c r="AJ85" s="208"/>
      <c r="AK85" s="208"/>
      <c r="AL85" s="209"/>
    </row>
    <row r="86" ht="14.25" customHeight="1">
      <c r="A86" s="271" t="s">
        <v>178</v>
      </c>
      <c r="B86" s="272">
        <v>200000.0</v>
      </c>
      <c r="C86" s="208"/>
      <c r="D86" s="208"/>
      <c r="E86" s="209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75">
        <f t="shared" si="80"/>
        <v>40000</v>
      </c>
      <c r="AJ86" s="208"/>
      <c r="AK86" s="208"/>
      <c r="AL86" s="209"/>
    </row>
    <row r="87" ht="14.25" customHeight="1">
      <c r="A87" s="271" t="s">
        <v>179</v>
      </c>
      <c r="B87" s="272">
        <v>600000.0</v>
      </c>
      <c r="C87" s="208"/>
      <c r="D87" s="208"/>
      <c r="E87" s="209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75">
        <f t="shared" si="80"/>
        <v>120000</v>
      </c>
      <c r="AJ87" s="208"/>
      <c r="AK87" s="208"/>
      <c r="AL87" s="209"/>
    </row>
    <row r="88" ht="14.25" customHeight="1">
      <c r="A88" s="271" t="s">
        <v>180</v>
      </c>
      <c r="B88" s="272">
        <v>100000.0</v>
      </c>
      <c r="C88" s="208"/>
      <c r="D88" s="208"/>
      <c r="E88" s="209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75">
        <f t="shared" si="80"/>
        <v>20000</v>
      </c>
      <c r="AJ88" s="208"/>
      <c r="AK88" s="208"/>
      <c r="AL88" s="209"/>
    </row>
    <row r="89" ht="14.25" customHeight="1">
      <c r="A89" s="271" t="s">
        <v>181</v>
      </c>
      <c r="B89" s="272">
        <v>600000.0</v>
      </c>
      <c r="C89" s="208"/>
      <c r="D89" s="208"/>
      <c r="E89" s="209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75">
        <f t="shared" si="80"/>
        <v>120000</v>
      </c>
      <c r="AJ89" s="208"/>
      <c r="AK89" s="208"/>
      <c r="AL89" s="209"/>
    </row>
    <row r="90" ht="14.25" customHeight="1">
      <c r="A90" s="271" t="s">
        <v>182</v>
      </c>
      <c r="B90" s="272">
        <v>150000.0</v>
      </c>
      <c r="C90" s="208"/>
      <c r="D90" s="208"/>
      <c r="E90" s="209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75">
        <f t="shared" si="80"/>
        <v>30000</v>
      </c>
      <c r="AJ90" s="208"/>
      <c r="AK90" s="208"/>
      <c r="AL90" s="209"/>
    </row>
    <row r="91" ht="14.25" customHeight="1">
      <c r="A91" s="271" t="s">
        <v>183</v>
      </c>
      <c r="B91" s="272">
        <v>200000.0</v>
      </c>
      <c r="C91" s="208"/>
      <c r="D91" s="208"/>
      <c r="E91" s="209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75">
        <f t="shared" si="80"/>
        <v>40000</v>
      </c>
      <c r="AJ91" s="208"/>
      <c r="AK91" s="208"/>
      <c r="AL91" s="209"/>
    </row>
    <row r="92" ht="15.75" customHeight="1">
      <c r="A92" s="271" t="s">
        <v>184</v>
      </c>
      <c r="B92" s="272">
        <v>5000.0</v>
      </c>
      <c r="C92" s="208"/>
      <c r="D92" s="208"/>
      <c r="E92" s="209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75">
        <f t="shared" si="80"/>
        <v>1000</v>
      </c>
      <c r="AJ92" s="208"/>
      <c r="AK92" s="208"/>
      <c r="AL92" s="209"/>
    </row>
    <row r="93" ht="14.25" customHeight="1">
      <c r="A93" s="271" t="s">
        <v>185</v>
      </c>
      <c r="B93" s="272">
        <v>5000.0</v>
      </c>
      <c r="C93" s="208"/>
      <c r="D93" s="208"/>
      <c r="E93" s="209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75">
        <f t="shared" si="80"/>
        <v>1000</v>
      </c>
      <c r="AJ93" s="208"/>
      <c r="AK93" s="208"/>
      <c r="AL93" s="209"/>
    </row>
    <row r="94" ht="14.25" customHeight="1">
      <c r="A94" s="274" t="s">
        <v>159</v>
      </c>
      <c r="B94" s="270">
        <f>SUM(B69:E93)</f>
        <v>5240000</v>
      </c>
      <c r="C94" s="208"/>
      <c r="D94" s="208"/>
      <c r="E94" s="209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70">
        <f>SUM(AI69:AL93)</f>
        <v>1344250</v>
      </c>
      <c r="AJ94" s="208"/>
      <c r="AK94" s="208"/>
      <c r="AL94" s="209"/>
    </row>
    <row r="95" ht="14.25" customHeight="1">
      <c r="A95" s="270" t="s">
        <v>186</v>
      </c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9"/>
    </row>
    <row r="96" ht="14.25" customHeight="1">
      <c r="A96" s="271" t="s">
        <v>187</v>
      </c>
      <c r="B96" s="269">
        <v>50000.0</v>
      </c>
      <c r="C96" s="208"/>
      <c r="D96" s="208"/>
      <c r="E96" s="209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70">
        <f>B96/5</f>
        <v>10000</v>
      </c>
      <c r="AJ96" s="208"/>
      <c r="AK96" s="208"/>
      <c r="AL96" s="209"/>
    </row>
    <row r="97" ht="15.75" customHeight="1">
      <c r="A97" s="270" t="s">
        <v>188</v>
      </c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9"/>
    </row>
    <row r="98" ht="14.25" customHeight="1">
      <c r="A98" s="271" t="s">
        <v>189</v>
      </c>
      <c r="B98" s="272">
        <v>300.0</v>
      </c>
      <c r="C98" s="208"/>
      <c r="D98" s="208"/>
      <c r="E98" s="209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75">
        <f t="shared" ref="AI98:AI108" si="81">B98/5</f>
        <v>60</v>
      </c>
      <c r="AJ98" s="208"/>
      <c r="AK98" s="208"/>
      <c r="AL98" s="209"/>
    </row>
    <row r="99" ht="14.25" customHeight="1">
      <c r="A99" s="271" t="s">
        <v>190</v>
      </c>
      <c r="B99" s="272">
        <v>10000.0</v>
      </c>
      <c r="C99" s="208"/>
      <c r="D99" s="208"/>
      <c r="E99" s="209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75">
        <f t="shared" si="81"/>
        <v>2000</v>
      </c>
      <c r="AJ99" s="208"/>
      <c r="AK99" s="208"/>
      <c r="AL99" s="209"/>
    </row>
    <row r="100" ht="14.25" customHeight="1">
      <c r="A100" s="271" t="s">
        <v>191</v>
      </c>
      <c r="B100" s="272">
        <v>20000.0</v>
      </c>
      <c r="C100" s="208"/>
      <c r="D100" s="208"/>
      <c r="E100" s="209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75">
        <f t="shared" si="81"/>
        <v>4000</v>
      </c>
      <c r="AJ100" s="208"/>
      <c r="AK100" s="208"/>
      <c r="AL100" s="209"/>
    </row>
    <row r="101" ht="14.25" customHeight="1">
      <c r="A101" s="271" t="s">
        <v>192</v>
      </c>
      <c r="B101" s="272">
        <v>12000.0</v>
      </c>
      <c r="C101" s="208"/>
      <c r="D101" s="208"/>
      <c r="E101" s="209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75">
        <f t="shared" si="81"/>
        <v>2400</v>
      </c>
      <c r="AJ101" s="208"/>
      <c r="AK101" s="208"/>
      <c r="AL101" s="209"/>
    </row>
    <row r="102" ht="14.25" customHeight="1">
      <c r="A102" s="271" t="s">
        <v>193</v>
      </c>
      <c r="B102" s="272">
        <v>8000.0</v>
      </c>
      <c r="C102" s="208"/>
      <c r="D102" s="208"/>
      <c r="E102" s="209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75">
        <f t="shared" si="81"/>
        <v>1600</v>
      </c>
      <c r="AJ102" s="208"/>
      <c r="AK102" s="208"/>
      <c r="AL102" s="209"/>
    </row>
    <row r="103" ht="14.25" customHeight="1">
      <c r="A103" s="271" t="s">
        <v>194</v>
      </c>
      <c r="B103" s="272">
        <v>12000.0</v>
      </c>
      <c r="C103" s="208"/>
      <c r="D103" s="208"/>
      <c r="E103" s="209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75">
        <f t="shared" si="81"/>
        <v>2400</v>
      </c>
      <c r="AJ103" s="208"/>
      <c r="AK103" s="208"/>
      <c r="AL103" s="209"/>
    </row>
    <row r="104" ht="14.25" customHeight="1">
      <c r="A104" s="271" t="s">
        <v>195</v>
      </c>
      <c r="B104" s="272">
        <v>15000.0</v>
      </c>
      <c r="C104" s="208"/>
      <c r="D104" s="208"/>
      <c r="E104" s="209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75">
        <f t="shared" si="81"/>
        <v>3000</v>
      </c>
      <c r="AJ104" s="208"/>
      <c r="AK104" s="208"/>
      <c r="AL104" s="209"/>
    </row>
    <row r="105" ht="14.25" customHeight="1">
      <c r="A105" s="271" t="s">
        <v>196</v>
      </c>
      <c r="B105" s="272">
        <v>550.0</v>
      </c>
      <c r="C105" s="208"/>
      <c r="D105" s="208"/>
      <c r="E105" s="209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75">
        <f t="shared" si="81"/>
        <v>110</v>
      </c>
      <c r="AJ105" s="208"/>
      <c r="AK105" s="208"/>
      <c r="AL105" s="209"/>
    </row>
    <row r="106" ht="14.25" customHeight="1">
      <c r="A106" s="271" t="s">
        <v>197</v>
      </c>
      <c r="B106" s="272">
        <v>50000.0</v>
      </c>
      <c r="C106" s="208"/>
      <c r="D106" s="208"/>
      <c r="E106" s="209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75">
        <f t="shared" si="81"/>
        <v>10000</v>
      </c>
      <c r="AJ106" s="208"/>
      <c r="AK106" s="208"/>
      <c r="AL106" s="209"/>
    </row>
    <row r="107" ht="14.25" customHeight="1">
      <c r="A107" s="276" t="s">
        <v>198</v>
      </c>
      <c r="B107" s="269">
        <f>SUM(B98:E106)</f>
        <v>127850</v>
      </c>
      <c r="C107" s="208"/>
      <c r="D107" s="208"/>
      <c r="E107" s="209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75">
        <f t="shared" si="81"/>
        <v>25570</v>
      </c>
      <c r="AJ107" s="208"/>
      <c r="AK107" s="208"/>
      <c r="AL107" s="209"/>
    </row>
    <row r="108" ht="14.25" customHeight="1">
      <c r="A108" s="277" t="s">
        <v>199</v>
      </c>
      <c r="B108" s="272">
        <v>700000.0</v>
      </c>
      <c r="C108" s="208"/>
      <c r="D108" s="208"/>
      <c r="E108" s="209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75">
        <f t="shared" si="81"/>
        <v>140000</v>
      </c>
      <c r="AJ108" s="208"/>
      <c r="AK108" s="208"/>
      <c r="AL108" s="209"/>
    </row>
    <row r="109" ht="14.25" customHeight="1">
      <c r="A109" s="274" t="s">
        <v>159</v>
      </c>
      <c r="B109" s="270">
        <f>SUM(B107,B108)</f>
        <v>827850</v>
      </c>
      <c r="C109" s="208"/>
      <c r="D109" s="208"/>
      <c r="E109" s="209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70">
        <f>SUM(AI98:AL108)</f>
        <v>191140</v>
      </c>
      <c r="AJ109" s="208"/>
      <c r="AK109" s="208"/>
      <c r="AL109" s="209"/>
    </row>
    <row r="110" ht="14.25" customHeight="1">
      <c r="A110" s="278" t="s">
        <v>200</v>
      </c>
      <c r="B110" s="279"/>
      <c r="C110" s="208"/>
      <c r="D110" s="208"/>
      <c r="E110" s="209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70">
        <f>AI109+AI96+AI94+AI67+AI51</f>
        <v>3509140</v>
      </c>
      <c r="AJ110" s="208"/>
      <c r="AK110" s="208"/>
      <c r="AL110" s="209"/>
    </row>
    <row r="111" ht="14.25" customHeight="1"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</row>
    <row r="112" ht="14.25" customHeight="1"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</row>
    <row r="113" ht="14.25" customHeight="1"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</row>
    <row r="114" ht="14.25" customHeight="1">
      <c r="B114" s="280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</row>
    <row r="115" ht="14.25" customHeight="1">
      <c r="B115" s="280"/>
      <c r="C115" s="280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280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80"/>
      <c r="AI115" s="280"/>
    </row>
    <row r="116" ht="14.25" customHeight="1"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80"/>
      <c r="AI116" s="280"/>
    </row>
    <row r="117" ht="14.25" customHeight="1"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</row>
    <row r="118" ht="14.25" customHeight="1"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</row>
    <row r="119" ht="14.25" customHeight="1"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</row>
    <row r="120" ht="14.25" customHeight="1">
      <c r="B120" s="280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</row>
    <row r="121" ht="14.25" customHeight="1">
      <c r="B121" s="280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80"/>
      <c r="AI121" s="280"/>
    </row>
    <row r="122" ht="14.25" customHeight="1"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80"/>
      <c r="AI122" s="280"/>
    </row>
    <row r="123" ht="14.25" customHeight="1"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80"/>
      <c r="AI123" s="280"/>
    </row>
    <row r="124" ht="14.25" customHeight="1">
      <c r="B124" s="280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80"/>
      <c r="AI124" s="280"/>
    </row>
    <row r="125" ht="14.25" customHeight="1"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80"/>
      <c r="AI125" s="280"/>
    </row>
    <row r="126" ht="14.25" customHeight="1">
      <c r="B126" s="280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80"/>
      <c r="AI126" s="280"/>
    </row>
    <row r="127" ht="14.25" customHeight="1">
      <c r="B127" s="280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80"/>
      <c r="AI127" s="280"/>
    </row>
    <row r="128" ht="14.25" customHeight="1"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80"/>
      <c r="AI128" s="280"/>
    </row>
    <row r="129" ht="14.25" customHeight="1">
      <c r="B129" s="280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80"/>
      <c r="AI129" s="280"/>
    </row>
    <row r="130" ht="14.25" customHeight="1"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</row>
    <row r="131" ht="14.25" customHeight="1"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80"/>
      <c r="AI131" s="280"/>
    </row>
    <row r="132" ht="14.25" customHeight="1">
      <c r="B132" s="280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80"/>
      <c r="AI132" s="280"/>
    </row>
    <row r="133" ht="14.25" customHeight="1">
      <c r="B133" s="280"/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80"/>
      <c r="AI133" s="280"/>
    </row>
    <row r="134" ht="14.25" customHeight="1"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80"/>
      <c r="AI134" s="280"/>
    </row>
    <row r="135" ht="14.25" customHeight="1">
      <c r="B135" s="280"/>
      <c r="C135" s="280"/>
      <c r="D135" s="280"/>
      <c r="E135" s="280"/>
      <c r="F135" s="280"/>
      <c r="G135" s="280"/>
      <c r="H135" s="280"/>
      <c r="I135" s="280"/>
      <c r="J135" s="280"/>
      <c r="K135" s="280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80"/>
      <c r="AI135" s="280"/>
    </row>
    <row r="136" ht="14.25" customHeight="1">
      <c r="B136" s="280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</row>
    <row r="137" ht="14.25" customHeight="1"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</row>
    <row r="138" ht="14.25" customHeight="1">
      <c r="B138" s="280"/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80"/>
      <c r="AI138" s="280"/>
    </row>
    <row r="139" ht="14.25" customHeight="1">
      <c r="B139" s="280"/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  <c r="R139" s="280"/>
      <c r="S139" s="280"/>
      <c r="T139" s="280"/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80"/>
      <c r="AI139" s="280"/>
    </row>
    <row r="140" ht="14.25" customHeight="1"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80"/>
      <c r="AI140" s="280"/>
    </row>
    <row r="141" ht="14.25" customHeight="1">
      <c r="B141" s="280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80"/>
      <c r="AI141" s="280"/>
    </row>
    <row r="142" ht="14.25" customHeight="1">
      <c r="B142" s="280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80"/>
      <c r="AI142" s="280"/>
    </row>
    <row r="143" ht="14.25" customHeight="1">
      <c r="B143" s="280"/>
      <c r="C143" s="280"/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80"/>
      <c r="AI143" s="280"/>
    </row>
    <row r="144" ht="14.25" customHeight="1">
      <c r="B144" s="280"/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0"/>
      <c r="AD144" s="280"/>
      <c r="AE144" s="280"/>
      <c r="AF144" s="280"/>
      <c r="AG144" s="280"/>
      <c r="AH144" s="280"/>
      <c r="AI144" s="280"/>
    </row>
    <row r="145" ht="14.25" customHeight="1">
      <c r="B145" s="280"/>
      <c r="C145" s="280"/>
      <c r="D145" s="280"/>
      <c r="E145" s="280"/>
      <c r="F145" s="280"/>
      <c r="G145" s="280"/>
      <c r="H145" s="280"/>
      <c r="I145" s="280"/>
      <c r="J145" s="280"/>
      <c r="K145" s="280"/>
      <c r="L145" s="280"/>
      <c r="M145" s="280"/>
      <c r="N145" s="280"/>
      <c r="O145" s="280"/>
      <c r="P145" s="280"/>
      <c r="Q145" s="280"/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0"/>
      <c r="AF145" s="280"/>
      <c r="AG145" s="280"/>
      <c r="AH145" s="280"/>
      <c r="AI145" s="280"/>
    </row>
    <row r="146" ht="14.25" customHeight="1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280"/>
      <c r="AF146" s="280"/>
      <c r="AG146" s="280"/>
      <c r="AH146" s="280"/>
      <c r="AI146" s="280"/>
    </row>
    <row r="147" ht="14.25" customHeight="1">
      <c r="B147" s="280"/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0"/>
      <c r="Y147" s="280"/>
      <c r="Z147" s="280"/>
      <c r="AA147" s="280"/>
      <c r="AB147" s="280"/>
      <c r="AC147" s="280"/>
      <c r="AD147" s="280"/>
      <c r="AE147" s="280"/>
      <c r="AF147" s="280"/>
      <c r="AG147" s="280"/>
      <c r="AH147" s="280"/>
      <c r="AI147" s="280"/>
    </row>
    <row r="148" ht="14.25" customHeight="1">
      <c r="B148" s="280"/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280"/>
      <c r="AF148" s="280"/>
      <c r="AG148" s="280"/>
      <c r="AH148" s="280"/>
      <c r="AI148" s="280"/>
    </row>
    <row r="149" ht="14.25" customHeight="1"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0"/>
      <c r="AD149" s="280"/>
      <c r="AE149" s="280"/>
      <c r="AF149" s="280"/>
      <c r="AG149" s="280"/>
      <c r="AH149" s="280"/>
      <c r="AI149" s="280"/>
    </row>
    <row r="150" ht="14.25" customHeight="1">
      <c r="B150" s="280"/>
      <c r="C150" s="280"/>
      <c r="D150" s="280"/>
      <c r="E150" s="280"/>
      <c r="F150" s="280"/>
      <c r="G150" s="280"/>
      <c r="H150" s="280"/>
      <c r="I150" s="280"/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280"/>
      <c r="AF150" s="280"/>
      <c r="AG150" s="280"/>
      <c r="AH150" s="280"/>
      <c r="AI150" s="280"/>
    </row>
    <row r="151" ht="14.25" customHeight="1">
      <c r="B151" s="280"/>
      <c r="C151" s="280"/>
      <c r="D151" s="280"/>
      <c r="E151" s="280"/>
      <c r="F151" s="280"/>
      <c r="G151" s="280"/>
      <c r="H151" s="280"/>
      <c r="I151" s="280"/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0"/>
      <c r="AD151" s="280"/>
      <c r="AE151" s="280"/>
      <c r="AF151" s="280"/>
      <c r="AG151" s="280"/>
      <c r="AH151" s="280"/>
      <c r="AI151" s="280"/>
    </row>
    <row r="152" ht="14.25" customHeight="1">
      <c r="B152" s="280"/>
      <c r="C152" s="280"/>
      <c r="D152" s="280"/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0"/>
      <c r="AD152" s="280"/>
      <c r="AE152" s="280"/>
      <c r="AF152" s="280"/>
      <c r="AG152" s="280"/>
      <c r="AH152" s="280"/>
      <c r="AI152" s="280"/>
    </row>
    <row r="153" ht="14.25" customHeight="1">
      <c r="B153" s="280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V153" s="280"/>
      <c r="W153" s="280"/>
      <c r="X153" s="280"/>
      <c r="Y153" s="280"/>
      <c r="Z153" s="280"/>
      <c r="AA153" s="280"/>
      <c r="AB153" s="280"/>
      <c r="AC153" s="280"/>
      <c r="AD153" s="280"/>
      <c r="AE153" s="280"/>
      <c r="AF153" s="280"/>
      <c r="AG153" s="280"/>
      <c r="AH153" s="280"/>
      <c r="AI153" s="280"/>
    </row>
    <row r="154" ht="14.25" customHeight="1">
      <c r="B154" s="280"/>
      <c r="C154" s="280"/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  <c r="T154" s="280"/>
      <c r="U154" s="280"/>
      <c r="V154" s="280"/>
      <c r="W154" s="280"/>
      <c r="X154" s="280"/>
      <c r="Y154" s="280"/>
      <c r="Z154" s="280"/>
      <c r="AA154" s="280"/>
      <c r="AB154" s="280"/>
      <c r="AC154" s="280"/>
      <c r="AD154" s="280"/>
      <c r="AE154" s="280"/>
      <c r="AF154" s="280"/>
      <c r="AG154" s="280"/>
      <c r="AH154" s="280"/>
      <c r="AI154" s="280"/>
    </row>
    <row r="155" ht="14.25" customHeight="1">
      <c r="B155" s="280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  <c r="O155" s="280"/>
      <c r="P155" s="280"/>
      <c r="Q155" s="280"/>
      <c r="R155" s="280"/>
      <c r="S155" s="280"/>
      <c r="T155" s="280"/>
      <c r="U155" s="280"/>
      <c r="V155" s="280"/>
      <c r="W155" s="280"/>
      <c r="X155" s="280"/>
      <c r="Y155" s="280"/>
      <c r="Z155" s="280"/>
      <c r="AA155" s="280"/>
      <c r="AB155" s="280"/>
      <c r="AC155" s="280"/>
      <c r="AD155" s="280"/>
      <c r="AE155" s="280"/>
      <c r="AF155" s="280"/>
      <c r="AG155" s="280"/>
      <c r="AH155" s="280"/>
      <c r="AI155" s="280"/>
    </row>
    <row r="156" ht="14.25" customHeight="1">
      <c r="B156" s="280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280"/>
      <c r="O156" s="280"/>
      <c r="P156" s="280"/>
      <c r="Q156" s="280"/>
      <c r="R156" s="280"/>
      <c r="S156" s="280"/>
      <c r="T156" s="280"/>
      <c r="U156" s="280"/>
      <c r="V156" s="280"/>
      <c r="W156" s="280"/>
      <c r="X156" s="280"/>
      <c r="Y156" s="280"/>
      <c r="Z156" s="280"/>
      <c r="AA156" s="280"/>
      <c r="AB156" s="280"/>
      <c r="AC156" s="280"/>
      <c r="AD156" s="280"/>
      <c r="AE156" s="280"/>
      <c r="AF156" s="280"/>
      <c r="AG156" s="280"/>
      <c r="AH156" s="280"/>
      <c r="AI156" s="280"/>
    </row>
    <row r="157" ht="14.25" customHeight="1">
      <c r="B157" s="280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  <c r="T157" s="280"/>
      <c r="U157" s="280"/>
      <c r="V157" s="280"/>
      <c r="W157" s="280"/>
      <c r="X157" s="280"/>
      <c r="Y157" s="280"/>
      <c r="Z157" s="280"/>
      <c r="AA157" s="280"/>
      <c r="AB157" s="280"/>
      <c r="AC157" s="280"/>
      <c r="AD157" s="280"/>
      <c r="AE157" s="280"/>
      <c r="AF157" s="280"/>
      <c r="AG157" s="280"/>
      <c r="AH157" s="280"/>
      <c r="AI157" s="280"/>
    </row>
    <row r="158" ht="14.25" customHeight="1"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  <c r="Y158" s="280"/>
      <c r="Z158" s="280"/>
      <c r="AA158" s="280"/>
      <c r="AB158" s="280"/>
      <c r="AC158" s="280"/>
      <c r="AD158" s="280"/>
      <c r="AE158" s="280"/>
      <c r="AF158" s="280"/>
      <c r="AG158" s="280"/>
      <c r="AH158" s="280"/>
      <c r="AI158" s="280"/>
    </row>
    <row r="159" ht="14.25" customHeight="1">
      <c r="B159" s="280"/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280"/>
      <c r="AF159" s="280"/>
      <c r="AG159" s="280"/>
      <c r="AH159" s="280"/>
      <c r="AI159" s="280"/>
    </row>
    <row r="160" ht="14.25" customHeight="1"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280"/>
      <c r="T160" s="280"/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80"/>
      <c r="AI160" s="280"/>
    </row>
    <row r="161" ht="14.25" customHeight="1"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80"/>
      <c r="AI161" s="280"/>
    </row>
    <row r="162" ht="14.25" customHeight="1"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80"/>
      <c r="AI162" s="280"/>
    </row>
    <row r="163" ht="14.25" customHeight="1"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80"/>
      <c r="AI163" s="280"/>
    </row>
    <row r="164" ht="14.25" customHeight="1"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80"/>
      <c r="AI164" s="280"/>
    </row>
    <row r="165" ht="14.25" customHeight="1"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80"/>
      <c r="AE165" s="280"/>
      <c r="AF165" s="280"/>
      <c r="AG165" s="280"/>
      <c r="AH165" s="280"/>
      <c r="AI165" s="280"/>
    </row>
    <row r="166" ht="14.25" customHeight="1"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80"/>
      <c r="AI166" s="280"/>
    </row>
    <row r="167" ht="14.25" customHeight="1">
      <c r="B167" s="280"/>
      <c r="C167" s="280"/>
      <c r="D167" s="280"/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80"/>
      <c r="AI167" s="280"/>
    </row>
    <row r="168" ht="14.25" customHeight="1">
      <c r="B168" s="280"/>
      <c r="C168" s="280"/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80"/>
      <c r="AI168" s="280"/>
    </row>
    <row r="169" ht="14.25" customHeight="1">
      <c r="B169" s="280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80"/>
      <c r="AI169" s="280"/>
    </row>
    <row r="170" ht="14.25" customHeight="1"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80"/>
      <c r="AI170" s="280"/>
    </row>
    <row r="171" ht="14.25" customHeight="1">
      <c r="B171" s="280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80"/>
      <c r="AI171" s="280"/>
    </row>
    <row r="172" ht="14.25" customHeight="1">
      <c r="B172" s="280"/>
      <c r="C172" s="280"/>
      <c r="D172" s="280"/>
      <c r="E172" s="280"/>
      <c r="F172" s="280"/>
      <c r="G172" s="280"/>
      <c r="H172" s="280"/>
      <c r="I172" s="280"/>
      <c r="J172" s="280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80"/>
      <c r="AI172" s="280"/>
    </row>
    <row r="173" ht="14.25" customHeight="1"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80"/>
      <c r="AI173" s="280"/>
    </row>
    <row r="174" ht="14.25" customHeight="1">
      <c r="B174" s="280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80"/>
      <c r="AI174" s="280"/>
    </row>
    <row r="175" ht="14.25" customHeight="1">
      <c r="B175" s="280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80"/>
      <c r="AI175" s="280"/>
    </row>
    <row r="176" ht="14.25" customHeight="1">
      <c r="B176" s="280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80"/>
      <c r="AI176" s="280"/>
    </row>
    <row r="177" ht="14.25" customHeight="1">
      <c r="B177" s="280"/>
      <c r="C177" s="280"/>
      <c r="D177" s="280"/>
      <c r="E177" s="280"/>
      <c r="F177" s="280"/>
      <c r="G177" s="280"/>
      <c r="H177" s="280"/>
      <c r="I177" s="280"/>
      <c r="J177" s="280"/>
      <c r="K177" s="280"/>
      <c r="L177" s="280"/>
      <c r="M177" s="280"/>
      <c r="N177" s="280"/>
      <c r="O177" s="280"/>
      <c r="P177" s="280"/>
      <c r="Q177" s="280"/>
      <c r="R177" s="280"/>
      <c r="S177" s="280"/>
      <c r="T177" s="280"/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80"/>
      <c r="AI177" s="280"/>
    </row>
    <row r="178" ht="14.25" customHeight="1">
      <c r="B178" s="280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80"/>
      <c r="AI178" s="280"/>
    </row>
    <row r="179" ht="14.25" customHeight="1">
      <c r="B179" s="280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</row>
    <row r="180" ht="14.25" customHeight="1">
      <c r="B180" s="280"/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80"/>
      <c r="AI180" s="280"/>
    </row>
    <row r="181" ht="14.25" customHeight="1">
      <c r="B181" s="280"/>
      <c r="C181" s="280"/>
      <c r="D181" s="280"/>
      <c r="E181" s="280"/>
      <c r="F181" s="280"/>
      <c r="G181" s="280"/>
      <c r="H181" s="280"/>
      <c r="I181" s="280"/>
      <c r="J181" s="280"/>
      <c r="K181" s="280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80"/>
      <c r="AI181" s="280"/>
    </row>
    <row r="182" ht="14.25" customHeight="1">
      <c r="B182" s="280"/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80"/>
      <c r="AI182" s="280"/>
    </row>
    <row r="183" ht="14.25" customHeight="1">
      <c r="B183" s="280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80"/>
      <c r="AI183" s="280"/>
    </row>
    <row r="184" ht="14.25" customHeight="1">
      <c r="B184" s="280"/>
      <c r="C184" s="280"/>
      <c r="D184" s="280"/>
      <c r="E184" s="280"/>
      <c r="F184" s="280"/>
      <c r="G184" s="280"/>
      <c r="H184" s="280"/>
      <c r="I184" s="280"/>
      <c r="J184" s="280"/>
      <c r="K184" s="280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80"/>
      <c r="AI184" s="280"/>
    </row>
    <row r="185" ht="14.25" customHeight="1">
      <c r="B185" s="280"/>
      <c r="C185" s="280"/>
      <c r="D185" s="280"/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  <c r="O185" s="280"/>
      <c r="P185" s="280"/>
      <c r="Q185" s="280"/>
      <c r="R185" s="280"/>
      <c r="S185" s="280"/>
      <c r="T185" s="280"/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80"/>
      <c r="AI185" s="280"/>
    </row>
    <row r="186" ht="14.25" customHeight="1">
      <c r="B186" s="280"/>
      <c r="C186" s="280"/>
      <c r="D186" s="280"/>
      <c r="E186" s="280"/>
      <c r="F186" s="280"/>
      <c r="G186" s="280"/>
      <c r="H186" s="280"/>
      <c r="I186" s="280"/>
      <c r="J186" s="280"/>
      <c r="K186" s="280"/>
      <c r="L186" s="280"/>
      <c r="M186" s="280"/>
      <c r="N186" s="280"/>
      <c r="O186" s="280"/>
      <c r="P186" s="280"/>
      <c r="Q186" s="280"/>
      <c r="R186" s="280"/>
      <c r="S186" s="280"/>
      <c r="T186" s="280"/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80"/>
      <c r="AI186" s="280"/>
    </row>
    <row r="187" ht="14.25" customHeight="1">
      <c r="B187" s="280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</row>
    <row r="188" ht="14.25" customHeight="1">
      <c r="B188" s="280"/>
      <c r="C188" s="280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</row>
    <row r="189" ht="14.25" customHeight="1">
      <c r="B189" s="280"/>
      <c r="C189" s="280"/>
      <c r="D189" s="280"/>
      <c r="E189" s="280"/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</row>
    <row r="190" ht="14.25" customHeight="1">
      <c r="B190" s="280"/>
      <c r="C190" s="280"/>
      <c r="D190" s="280"/>
      <c r="E190" s="280"/>
      <c r="F190" s="280"/>
      <c r="G190" s="280"/>
      <c r="H190" s="280"/>
      <c r="I190" s="280"/>
      <c r="J190" s="280"/>
      <c r="K190" s="280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0"/>
      <c r="AD190" s="280"/>
      <c r="AE190" s="280"/>
      <c r="AF190" s="280"/>
      <c r="AG190" s="280"/>
      <c r="AH190" s="280"/>
      <c r="AI190" s="280"/>
    </row>
    <row r="191" ht="14.25" customHeight="1">
      <c r="B191" s="280"/>
      <c r="C191" s="280"/>
      <c r="D191" s="280"/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0"/>
      <c r="AD191" s="280"/>
      <c r="AE191" s="280"/>
      <c r="AF191" s="280"/>
      <c r="AG191" s="280"/>
      <c r="AH191" s="280"/>
      <c r="AI191" s="280"/>
    </row>
    <row r="192" ht="14.25" customHeight="1">
      <c r="B192" s="280"/>
      <c r="C192" s="280"/>
      <c r="D192" s="280"/>
      <c r="E192" s="280"/>
      <c r="F192" s="280"/>
      <c r="G192" s="280"/>
      <c r="H192" s="280"/>
      <c r="I192" s="280"/>
      <c r="J192" s="280"/>
      <c r="K192" s="280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</row>
    <row r="193" ht="14.25" customHeight="1">
      <c r="B193" s="280"/>
      <c r="C193" s="280"/>
      <c r="D193" s="280"/>
      <c r="E193" s="280"/>
      <c r="F193" s="280"/>
      <c r="G193" s="280"/>
      <c r="H193" s="280"/>
      <c r="I193" s="280"/>
      <c r="J193" s="280"/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  <c r="Y193" s="280"/>
      <c r="Z193" s="280"/>
      <c r="AA193" s="280"/>
      <c r="AB193" s="280"/>
      <c r="AC193" s="280"/>
      <c r="AD193" s="280"/>
      <c r="AE193" s="280"/>
      <c r="AF193" s="280"/>
      <c r="AG193" s="280"/>
      <c r="AH193" s="280"/>
      <c r="AI193" s="280"/>
    </row>
    <row r="194" ht="14.25" customHeight="1">
      <c r="B194" s="280"/>
      <c r="C194" s="280"/>
      <c r="D194" s="280"/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  <c r="Y194" s="280"/>
      <c r="Z194" s="280"/>
      <c r="AA194" s="280"/>
      <c r="AB194" s="280"/>
      <c r="AC194" s="280"/>
      <c r="AD194" s="280"/>
      <c r="AE194" s="280"/>
      <c r="AF194" s="280"/>
      <c r="AG194" s="280"/>
      <c r="AH194" s="280"/>
      <c r="AI194" s="280"/>
    </row>
    <row r="195" ht="14.25" customHeight="1">
      <c r="B195" s="280"/>
      <c r="C195" s="280"/>
      <c r="D195" s="280"/>
      <c r="E195" s="280"/>
      <c r="F195" s="280"/>
      <c r="G195" s="280"/>
      <c r="H195" s="280"/>
      <c r="I195" s="280"/>
      <c r="J195" s="280"/>
      <c r="K195" s="280"/>
      <c r="L195" s="280"/>
      <c r="M195" s="280"/>
      <c r="N195" s="280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  <c r="Y195" s="280"/>
      <c r="Z195" s="280"/>
      <c r="AA195" s="280"/>
      <c r="AB195" s="280"/>
      <c r="AC195" s="280"/>
      <c r="AD195" s="280"/>
      <c r="AE195" s="280"/>
      <c r="AF195" s="280"/>
      <c r="AG195" s="280"/>
      <c r="AH195" s="280"/>
      <c r="AI195" s="280"/>
    </row>
    <row r="196" ht="14.25" customHeight="1">
      <c r="B196" s="280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0"/>
      <c r="AD196" s="280"/>
      <c r="AE196" s="280"/>
      <c r="AF196" s="280"/>
      <c r="AG196" s="280"/>
      <c r="AH196" s="280"/>
      <c r="AI196" s="280"/>
    </row>
    <row r="197" ht="14.25" customHeight="1">
      <c r="B197" s="280"/>
      <c r="C197" s="280"/>
      <c r="D197" s="280"/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0"/>
      <c r="AD197" s="280"/>
      <c r="AE197" s="280"/>
      <c r="AF197" s="280"/>
      <c r="AG197" s="280"/>
      <c r="AH197" s="280"/>
      <c r="AI197" s="280"/>
    </row>
    <row r="198" ht="14.25" customHeight="1">
      <c r="B198" s="280"/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0"/>
      <c r="AD198" s="280"/>
      <c r="AE198" s="280"/>
      <c r="AF198" s="280"/>
      <c r="AG198" s="280"/>
      <c r="AH198" s="280"/>
      <c r="AI198" s="280"/>
    </row>
    <row r="199" ht="14.25" customHeight="1">
      <c r="B199" s="280"/>
      <c r="C199" s="280"/>
      <c r="D199" s="280"/>
      <c r="E199" s="280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0"/>
      <c r="AD199" s="280"/>
      <c r="AE199" s="280"/>
      <c r="AF199" s="280"/>
      <c r="AG199" s="280"/>
      <c r="AH199" s="280"/>
      <c r="AI199" s="280"/>
    </row>
    <row r="200" ht="14.25" customHeight="1">
      <c r="B200" s="280"/>
      <c r="C200" s="280"/>
      <c r="D200" s="280"/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0"/>
      <c r="AD200" s="280"/>
      <c r="AE200" s="280"/>
      <c r="AF200" s="280"/>
      <c r="AG200" s="280"/>
      <c r="AH200" s="280"/>
      <c r="AI200" s="280"/>
    </row>
    <row r="201" ht="14.25" customHeight="1">
      <c r="B201" s="280"/>
      <c r="C201" s="280"/>
      <c r="D201" s="280"/>
      <c r="E201" s="280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  <c r="Y201" s="280"/>
      <c r="Z201" s="280"/>
      <c r="AA201" s="280"/>
      <c r="AB201" s="280"/>
      <c r="AC201" s="280"/>
      <c r="AD201" s="280"/>
      <c r="AE201" s="280"/>
      <c r="AF201" s="280"/>
      <c r="AG201" s="280"/>
      <c r="AH201" s="280"/>
      <c r="AI201" s="280"/>
    </row>
    <row r="202" ht="14.25" customHeight="1">
      <c r="B202" s="280"/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280"/>
      <c r="P202" s="280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  <c r="AD202" s="280"/>
      <c r="AE202" s="280"/>
      <c r="AF202" s="280"/>
      <c r="AG202" s="280"/>
      <c r="AH202" s="280"/>
      <c r="AI202" s="280"/>
    </row>
    <row r="203" ht="14.25" customHeight="1">
      <c r="B203" s="280"/>
      <c r="C203" s="280"/>
      <c r="D203" s="280"/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  <c r="O203" s="280"/>
      <c r="P203" s="280"/>
      <c r="Q203" s="280"/>
      <c r="R203" s="280"/>
      <c r="S203" s="280"/>
      <c r="T203" s="280"/>
      <c r="U203" s="280"/>
      <c r="V203" s="280"/>
      <c r="W203" s="280"/>
      <c r="X203" s="280"/>
      <c r="Y203" s="280"/>
      <c r="Z203" s="280"/>
      <c r="AA203" s="280"/>
      <c r="AB203" s="280"/>
      <c r="AC203" s="280"/>
      <c r="AD203" s="280"/>
      <c r="AE203" s="280"/>
      <c r="AF203" s="280"/>
      <c r="AG203" s="280"/>
      <c r="AH203" s="280"/>
      <c r="AI203" s="280"/>
    </row>
    <row r="204" ht="14.25" customHeight="1"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0"/>
      <c r="AD204" s="280"/>
      <c r="AE204" s="280"/>
      <c r="AF204" s="280"/>
      <c r="AG204" s="280"/>
      <c r="AH204" s="280"/>
      <c r="AI204" s="280"/>
    </row>
    <row r="205" ht="14.25" customHeight="1">
      <c r="B205" s="280"/>
      <c r="C205" s="280"/>
      <c r="D205" s="280"/>
      <c r="E205" s="280"/>
      <c r="F205" s="280"/>
      <c r="G205" s="280"/>
      <c r="H205" s="280"/>
      <c r="I205" s="280"/>
      <c r="J205" s="280"/>
      <c r="K205" s="280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0"/>
      <c r="AD205" s="280"/>
      <c r="AE205" s="280"/>
      <c r="AF205" s="280"/>
      <c r="AG205" s="280"/>
      <c r="AH205" s="280"/>
      <c r="AI205" s="280"/>
    </row>
    <row r="206" ht="14.25" customHeight="1"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80"/>
      <c r="AI206" s="280"/>
    </row>
    <row r="207" ht="14.25" customHeight="1">
      <c r="B207" s="280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80"/>
      <c r="AI207" s="280"/>
    </row>
    <row r="208" ht="14.25" customHeight="1">
      <c r="B208" s="280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80"/>
      <c r="AI208" s="280"/>
    </row>
    <row r="209" ht="14.25" customHeight="1"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80"/>
      <c r="AI209" s="280"/>
    </row>
    <row r="210" ht="14.25" customHeight="1"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80"/>
      <c r="AI210" s="280"/>
    </row>
    <row r="211" ht="14.25" customHeight="1"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  <c r="Z211" s="280"/>
      <c r="AA211" s="280"/>
      <c r="AB211" s="280"/>
      <c r="AC211" s="280"/>
      <c r="AD211" s="280"/>
      <c r="AE211" s="280"/>
      <c r="AF211" s="280"/>
      <c r="AG211" s="280"/>
      <c r="AH211" s="280"/>
      <c r="AI211" s="280"/>
    </row>
    <row r="212" ht="14.25" customHeight="1"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80"/>
      <c r="AI212" s="280"/>
    </row>
    <row r="213" ht="14.25" customHeight="1"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80"/>
      <c r="AI213" s="280"/>
    </row>
    <row r="214" ht="14.25" customHeight="1"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80"/>
      <c r="AI214" s="280"/>
    </row>
    <row r="215" ht="14.25" customHeight="1"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80"/>
      <c r="AI215" s="280"/>
    </row>
    <row r="216" ht="14.25" customHeight="1">
      <c r="B216" s="280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80"/>
      <c r="AI216" s="280"/>
    </row>
    <row r="217" ht="14.25" customHeight="1">
      <c r="B217" s="280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80"/>
      <c r="AI217" s="280"/>
    </row>
    <row r="218" ht="14.25" customHeight="1"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80"/>
      <c r="AI218" s="280"/>
    </row>
    <row r="219" ht="14.25" customHeight="1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80"/>
      <c r="AI219" s="280"/>
    </row>
    <row r="220" ht="14.25" customHeight="1"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80"/>
      <c r="AI220" s="280"/>
    </row>
    <row r="221" ht="14.25" customHeight="1"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80"/>
      <c r="AI221" s="280"/>
    </row>
    <row r="222" ht="14.25" customHeight="1">
      <c r="B222" s="280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80"/>
      <c r="AI222" s="280"/>
    </row>
    <row r="223" ht="14.25" customHeight="1"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80"/>
      <c r="AI223" s="280"/>
    </row>
    <row r="224" ht="14.25" customHeight="1"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80"/>
      <c r="AI224" s="280"/>
    </row>
    <row r="225" ht="14.25" customHeight="1">
      <c r="B225" s="280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80"/>
      <c r="AI225" s="280"/>
    </row>
    <row r="226" ht="14.25" customHeight="1">
      <c r="B226" s="280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80"/>
      <c r="AI226" s="280"/>
    </row>
    <row r="227" ht="14.25" customHeight="1"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80"/>
      <c r="AI227" s="280"/>
    </row>
    <row r="228" ht="14.25" customHeight="1">
      <c r="B228" s="280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80"/>
      <c r="AI228" s="280"/>
    </row>
    <row r="229" ht="14.25" customHeight="1">
      <c r="B229" s="280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80"/>
      <c r="AI229" s="280"/>
    </row>
    <row r="230" ht="14.25" customHeight="1"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80"/>
      <c r="AI230" s="280"/>
    </row>
    <row r="231" ht="14.25" customHeight="1">
      <c r="B231" s="280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80"/>
      <c r="AI231" s="280"/>
    </row>
    <row r="232" ht="14.25" customHeight="1">
      <c r="B232" s="280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80"/>
      <c r="AI232" s="280"/>
    </row>
    <row r="233" ht="14.25" customHeight="1"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80"/>
      <c r="AI233" s="280"/>
    </row>
    <row r="234" ht="14.25" customHeight="1">
      <c r="B234" s="280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80"/>
      <c r="AI234" s="280"/>
    </row>
    <row r="235" ht="14.25" customHeight="1">
      <c r="B235" s="280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80"/>
      <c r="AI235" s="280"/>
    </row>
    <row r="236" ht="14.25" customHeight="1"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0"/>
      <c r="AD236" s="280"/>
      <c r="AE236" s="280"/>
      <c r="AF236" s="280"/>
      <c r="AG236" s="280"/>
      <c r="AH236" s="280"/>
      <c r="AI236" s="280"/>
    </row>
    <row r="237" ht="14.25" customHeight="1">
      <c r="B237" s="280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0"/>
      <c r="AD237" s="280"/>
      <c r="AE237" s="280"/>
      <c r="AF237" s="280"/>
      <c r="AG237" s="280"/>
      <c r="AH237" s="280"/>
      <c r="AI237" s="280"/>
    </row>
    <row r="238" ht="14.25" customHeight="1"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0"/>
      <c r="AD238" s="280"/>
      <c r="AE238" s="280"/>
      <c r="AF238" s="280"/>
      <c r="AG238" s="280"/>
      <c r="AH238" s="280"/>
      <c r="AI238" s="280"/>
    </row>
    <row r="239" ht="14.25" customHeight="1"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0"/>
      <c r="AD239" s="280"/>
      <c r="AE239" s="280"/>
      <c r="AF239" s="280"/>
      <c r="AG239" s="280"/>
      <c r="AH239" s="280"/>
      <c r="AI239" s="280"/>
    </row>
    <row r="240" ht="14.25" customHeight="1">
      <c r="B240" s="280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0"/>
      <c r="AD240" s="280"/>
      <c r="AE240" s="280"/>
      <c r="AF240" s="280"/>
      <c r="AG240" s="280"/>
      <c r="AH240" s="280"/>
      <c r="AI240" s="280"/>
    </row>
    <row r="241" ht="14.25" customHeight="1"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  <c r="Y241" s="280"/>
      <c r="Z241" s="280"/>
      <c r="AA241" s="280"/>
      <c r="AB241" s="280"/>
      <c r="AC241" s="280"/>
      <c r="AD241" s="280"/>
      <c r="AE241" s="280"/>
      <c r="AF241" s="280"/>
      <c r="AG241" s="280"/>
      <c r="AH241" s="280"/>
      <c r="AI241" s="280"/>
    </row>
    <row r="242" ht="14.25" customHeight="1"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  <c r="Z242" s="280"/>
      <c r="AA242" s="280"/>
      <c r="AB242" s="280"/>
      <c r="AC242" s="280"/>
      <c r="AD242" s="280"/>
      <c r="AE242" s="280"/>
      <c r="AF242" s="280"/>
      <c r="AG242" s="280"/>
      <c r="AH242" s="280"/>
      <c r="AI242" s="280"/>
    </row>
    <row r="243" ht="14.25" customHeight="1">
      <c r="B243" s="280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  <c r="Y243" s="280"/>
      <c r="Z243" s="280"/>
      <c r="AA243" s="280"/>
      <c r="AB243" s="280"/>
      <c r="AC243" s="280"/>
      <c r="AD243" s="280"/>
      <c r="AE243" s="280"/>
      <c r="AF243" s="280"/>
      <c r="AG243" s="280"/>
      <c r="AH243" s="280"/>
      <c r="AI243" s="280"/>
    </row>
    <row r="244" ht="14.25" customHeight="1">
      <c r="B244" s="280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  <c r="Z244" s="280"/>
      <c r="AA244" s="280"/>
      <c r="AB244" s="280"/>
      <c r="AC244" s="280"/>
      <c r="AD244" s="280"/>
      <c r="AE244" s="280"/>
      <c r="AF244" s="280"/>
      <c r="AG244" s="280"/>
      <c r="AH244" s="280"/>
      <c r="AI244" s="280"/>
    </row>
    <row r="245" ht="14.25" customHeight="1"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  <c r="Z245" s="280"/>
      <c r="AA245" s="280"/>
      <c r="AB245" s="280"/>
      <c r="AC245" s="280"/>
      <c r="AD245" s="280"/>
      <c r="AE245" s="280"/>
      <c r="AF245" s="280"/>
      <c r="AG245" s="280"/>
      <c r="AH245" s="280"/>
      <c r="AI245" s="280"/>
    </row>
    <row r="246" ht="14.25" customHeight="1">
      <c r="B246" s="280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  <c r="Z246" s="280"/>
      <c r="AA246" s="280"/>
      <c r="AB246" s="280"/>
      <c r="AC246" s="280"/>
      <c r="AD246" s="280"/>
      <c r="AE246" s="280"/>
      <c r="AF246" s="280"/>
      <c r="AG246" s="280"/>
      <c r="AH246" s="280"/>
      <c r="AI246" s="280"/>
    </row>
    <row r="247" ht="14.25" customHeight="1">
      <c r="B247" s="280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  <c r="Z247" s="280"/>
      <c r="AA247" s="280"/>
      <c r="AB247" s="280"/>
      <c r="AC247" s="280"/>
      <c r="AD247" s="280"/>
      <c r="AE247" s="280"/>
      <c r="AF247" s="280"/>
      <c r="AG247" s="280"/>
      <c r="AH247" s="280"/>
      <c r="AI247" s="280"/>
    </row>
    <row r="248" ht="14.25" customHeight="1"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  <c r="Z248" s="280"/>
      <c r="AA248" s="280"/>
      <c r="AB248" s="280"/>
      <c r="AC248" s="280"/>
      <c r="AD248" s="280"/>
      <c r="AE248" s="280"/>
      <c r="AF248" s="280"/>
      <c r="AG248" s="280"/>
      <c r="AH248" s="280"/>
      <c r="AI248" s="280"/>
    </row>
    <row r="249" ht="14.25" customHeight="1">
      <c r="B249" s="280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  <c r="Y249" s="280"/>
      <c r="Z249" s="280"/>
      <c r="AA249" s="280"/>
      <c r="AB249" s="280"/>
      <c r="AC249" s="280"/>
      <c r="AD249" s="280"/>
      <c r="AE249" s="280"/>
      <c r="AF249" s="280"/>
      <c r="AG249" s="280"/>
      <c r="AH249" s="280"/>
      <c r="AI249" s="280"/>
    </row>
    <row r="250" ht="14.25" customHeight="1">
      <c r="B250" s="280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  <c r="Y250" s="280"/>
      <c r="Z250" s="280"/>
      <c r="AA250" s="280"/>
      <c r="AB250" s="280"/>
      <c r="AC250" s="280"/>
      <c r="AD250" s="280"/>
      <c r="AE250" s="280"/>
      <c r="AF250" s="280"/>
      <c r="AG250" s="280"/>
      <c r="AH250" s="280"/>
      <c r="AI250" s="280"/>
    </row>
    <row r="251" ht="14.25" customHeight="1"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</row>
    <row r="252" ht="14.25" customHeight="1">
      <c r="B252" s="280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80"/>
      <c r="AI252" s="280"/>
    </row>
    <row r="253" ht="14.25" customHeight="1">
      <c r="B253" s="280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</row>
    <row r="254" ht="14.25" customHeight="1"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80"/>
      <c r="AI254" s="280"/>
    </row>
    <row r="255" ht="14.25" customHeight="1">
      <c r="B255" s="280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80"/>
      <c r="AI255" s="280"/>
    </row>
    <row r="256" ht="14.25" customHeight="1">
      <c r="B256" s="280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80"/>
      <c r="AI256" s="280"/>
    </row>
    <row r="257" ht="14.25" customHeight="1"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  <c r="Z257" s="280"/>
      <c r="AA257" s="280"/>
      <c r="AB257" s="280"/>
      <c r="AC257" s="280"/>
      <c r="AD257" s="280"/>
      <c r="AE257" s="280"/>
      <c r="AF257" s="280"/>
      <c r="AG257" s="280"/>
      <c r="AH257" s="280"/>
      <c r="AI257" s="280"/>
    </row>
    <row r="258" ht="14.25" customHeight="1">
      <c r="B258" s="280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80"/>
      <c r="AI258" s="280"/>
    </row>
    <row r="259" ht="14.25" customHeight="1">
      <c r="B259" s="280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80"/>
      <c r="AI259" s="280"/>
    </row>
    <row r="260" ht="14.25" customHeight="1"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80"/>
      <c r="AI260" s="280"/>
    </row>
    <row r="261" ht="14.25" customHeight="1"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80"/>
      <c r="AI261" s="280"/>
    </row>
    <row r="262" ht="14.25" customHeight="1">
      <c r="B262" s="280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80"/>
      <c r="AI262" s="280"/>
    </row>
    <row r="263" ht="14.25" customHeight="1"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80"/>
      <c r="AI263" s="280"/>
    </row>
    <row r="264" ht="14.25" customHeight="1"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80"/>
      <c r="AI264" s="280"/>
    </row>
    <row r="265" ht="14.25" customHeight="1">
      <c r="B265" s="280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80"/>
      <c r="AI265" s="280"/>
    </row>
    <row r="266" ht="14.25" customHeight="1"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80"/>
      <c r="AI266" s="280"/>
    </row>
    <row r="267" ht="14.25" customHeight="1">
      <c r="B267" s="280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80"/>
      <c r="AI267" s="280"/>
    </row>
    <row r="268" ht="14.25" customHeight="1">
      <c r="B268" s="280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80"/>
      <c r="AI268" s="280"/>
    </row>
    <row r="269" ht="14.25" customHeight="1">
      <c r="B269" s="280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80"/>
      <c r="AI269" s="280"/>
    </row>
    <row r="270" ht="14.25" customHeight="1">
      <c r="B270" s="280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80"/>
      <c r="AI270" s="280"/>
    </row>
    <row r="271" ht="14.25" customHeight="1"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80"/>
      <c r="AI271" s="280"/>
    </row>
    <row r="272" ht="14.25" customHeight="1"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80"/>
      <c r="AI272" s="280"/>
    </row>
    <row r="273" ht="14.25" customHeight="1">
      <c r="B273" s="280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80"/>
      <c r="AI273" s="280"/>
    </row>
    <row r="274" ht="14.25" customHeight="1">
      <c r="B274" s="280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80"/>
      <c r="AI274" s="280"/>
    </row>
    <row r="275" ht="14.25" customHeight="1"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80"/>
      <c r="AI275" s="280"/>
    </row>
    <row r="276" ht="14.25" customHeight="1"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80"/>
      <c r="AI276" s="280"/>
    </row>
    <row r="277" ht="14.25" customHeight="1">
      <c r="B277" s="280"/>
      <c r="C277" s="280"/>
      <c r="D277" s="280"/>
      <c r="E277" s="280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80"/>
      <c r="AI277" s="280"/>
    </row>
    <row r="278" ht="14.25" customHeight="1"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80"/>
      <c r="AI278" s="280"/>
    </row>
    <row r="279" ht="14.25" customHeight="1">
      <c r="B279" s="280"/>
      <c r="C279" s="280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80"/>
      <c r="AI279" s="280"/>
    </row>
    <row r="280" ht="14.25" customHeight="1">
      <c r="B280" s="280"/>
      <c r="C280" s="280"/>
      <c r="D280" s="280"/>
      <c r="E280" s="280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80"/>
      <c r="AI280" s="280"/>
    </row>
    <row r="281" ht="14.25" customHeight="1"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80"/>
      <c r="AI281" s="280"/>
    </row>
    <row r="282" ht="14.25" customHeight="1">
      <c r="B282" s="280"/>
      <c r="C282" s="280"/>
      <c r="D282" s="280"/>
      <c r="E282" s="280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  <c r="Z282" s="280"/>
      <c r="AA282" s="280"/>
      <c r="AB282" s="280"/>
      <c r="AC282" s="280"/>
      <c r="AD282" s="280"/>
      <c r="AE282" s="280"/>
      <c r="AF282" s="280"/>
      <c r="AG282" s="280"/>
      <c r="AH282" s="280"/>
      <c r="AI282" s="280"/>
    </row>
    <row r="283" ht="14.25" customHeight="1">
      <c r="B283" s="280"/>
      <c r="C283" s="280"/>
      <c r="D283" s="280"/>
      <c r="E283" s="280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  <c r="Y283" s="280"/>
      <c r="Z283" s="280"/>
      <c r="AA283" s="280"/>
      <c r="AB283" s="280"/>
      <c r="AC283" s="280"/>
      <c r="AD283" s="280"/>
      <c r="AE283" s="280"/>
      <c r="AF283" s="280"/>
      <c r="AG283" s="280"/>
      <c r="AH283" s="280"/>
      <c r="AI283" s="280"/>
    </row>
    <row r="284" ht="14.25" customHeight="1"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  <c r="Z284" s="280"/>
      <c r="AA284" s="280"/>
      <c r="AB284" s="280"/>
      <c r="AC284" s="280"/>
      <c r="AD284" s="280"/>
      <c r="AE284" s="280"/>
      <c r="AF284" s="280"/>
      <c r="AG284" s="280"/>
      <c r="AH284" s="280"/>
      <c r="AI284" s="280"/>
    </row>
    <row r="285" ht="14.25" customHeight="1">
      <c r="B285" s="280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  <c r="Z285" s="280"/>
      <c r="AA285" s="280"/>
      <c r="AB285" s="280"/>
      <c r="AC285" s="280"/>
      <c r="AD285" s="280"/>
      <c r="AE285" s="280"/>
      <c r="AF285" s="280"/>
      <c r="AG285" s="280"/>
      <c r="AH285" s="280"/>
      <c r="AI285" s="280"/>
    </row>
    <row r="286" ht="14.25" customHeight="1">
      <c r="B286" s="280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  <c r="Z286" s="280"/>
      <c r="AA286" s="280"/>
      <c r="AB286" s="280"/>
      <c r="AC286" s="280"/>
      <c r="AD286" s="280"/>
      <c r="AE286" s="280"/>
      <c r="AF286" s="280"/>
      <c r="AG286" s="280"/>
      <c r="AH286" s="280"/>
      <c r="AI286" s="280"/>
    </row>
    <row r="287" ht="14.25" customHeight="1"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  <c r="Y287" s="280"/>
      <c r="Z287" s="280"/>
      <c r="AA287" s="280"/>
      <c r="AB287" s="280"/>
      <c r="AC287" s="280"/>
      <c r="AD287" s="280"/>
      <c r="AE287" s="280"/>
      <c r="AF287" s="280"/>
      <c r="AG287" s="280"/>
      <c r="AH287" s="280"/>
      <c r="AI287" s="280"/>
    </row>
    <row r="288" ht="14.25" customHeight="1">
      <c r="B288" s="280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  <c r="Y288" s="280"/>
      <c r="Z288" s="280"/>
      <c r="AA288" s="280"/>
      <c r="AB288" s="280"/>
      <c r="AC288" s="280"/>
      <c r="AD288" s="280"/>
      <c r="AE288" s="280"/>
      <c r="AF288" s="280"/>
      <c r="AG288" s="280"/>
      <c r="AH288" s="280"/>
      <c r="AI288" s="280"/>
    </row>
    <row r="289" ht="14.25" customHeight="1">
      <c r="B289" s="280"/>
      <c r="C289" s="280"/>
      <c r="D289" s="280"/>
      <c r="E289" s="280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  <c r="Y289" s="280"/>
      <c r="Z289" s="280"/>
      <c r="AA289" s="280"/>
      <c r="AB289" s="280"/>
      <c r="AC289" s="280"/>
      <c r="AD289" s="280"/>
      <c r="AE289" s="280"/>
      <c r="AF289" s="280"/>
      <c r="AG289" s="280"/>
      <c r="AH289" s="280"/>
      <c r="AI289" s="280"/>
    </row>
    <row r="290" ht="14.25" customHeight="1"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  <c r="Y290" s="280"/>
      <c r="Z290" s="280"/>
      <c r="AA290" s="280"/>
      <c r="AB290" s="280"/>
      <c r="AC290" s="280"/>
      <c r="AD290" s="280"/>
      <c r="AE290" s="280"/>
      <c r="AF290" s="280"/>
      <c r="AG290" s="280"/>
      <c r="AH290" s="280"/>
      <c r="AI290" s="280"/>
    </row>
    <row r="291" ht="14.25" customHeight="1">
      <c r="B291" s="280"/>
      <c r="C291" s="280"/>
      <c r="D291" s="280"/>
      <c r="E291" s="280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  <c r="Y291" s="280"/>
      <c r="Z291" s="280"/>
      <c r="AA291" s="280"/>
      <c r="AB291" s="280"/>
      <c r="AC291" s="280"/>
      <c r="AD291" s="280"/>
      <c r="AE291" s="280"/>
      <c r="AF291" s="280"/>
      <c r="AG291" s="280"/>
      <c r="AH291" s="280"/>
      <c r="AI291" s="280"/>
    </row>
    <row r="292" ht="14.25" customHeight="1">
      <c r="B292" s="280"/>
      <c r="C292" s="280"/>
      <c r="D292" s="280"/>
      <c r="E292" s="280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  <c r="Z292" s="280"/>
      <c r="AA292" s="280"/>
      <c r="AB292" s="280"/>
      <c r="AC292" s="280"/>
      <c r="AD292" s="280"/>
      <c r="AE292" s="280"/>
      <c r="AF292" s="280"/>
      <c r="AG292" s="280"/>
      <c r="AH292" s="280"/>
      <c r="AI292" s="280"/>
    </row>
    <row r="293" ht="14.25" customHeight="1"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  <c r="Z293" s="280"/>
      <c r="AA293" s="280"/>
      <c r="AB293" s="280"/>
      <c r="AC293" s="280"/>
      <c r="AD293" s="280"/>
      <c r="AE293" s="280"/>
      <c r="AF293" s="280"/>
      <c r="AG293" s="280"/>
      <c r="AH293" s="280"/>
      <c r="AI293" s="280"/>
    </row>
    <row r="294" ht="14.25" customHeight="1">
      <c r="B294" s="280"/>
      <c r="C294" s="280"/>
      <c r="D294" s="280"/>
      <c r="E294" s="280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  <c r="Y294" s="280"/>
      <c r="Z294" s="280"/>
      <c r="AA294" s="280"/>
      <c r="AB294" s="280"/>
      <c r="AC294" s="280"/>
      <c r="AD294" s="280"/>
      <c r="AE294" s="280"/>
      <c r="AF294" s="280"/>
      <c r="AG294" s="280"/>
      <c r="AH294" s="280"/>
      <c r="AI294" s="280"/>
    </row>
    <row r="295" ht="14.25" customHeight="1">
      <c r="B295" s="280"/>
      <c r="C295" s="280"/>
      <c r="D295" s="280"/>
      <c r="E295" s="280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  <c r="Y295" s="280"/>
      <c r="Z295" s="280"/>
      <c r="AA295" s="280"/>
      <c r="AB295" s="280"/>
      <c r="AC295" s="280"/>
      <c r="AD295" s="280"/>
      <c r="AE295" s="280"/>
      <c r="AF295" s="280"/>
      <c r="AG295" s="280"/>
      <c r="AH295" s="280"/>
      <c r="AI295" s="280"/>
    </row>
    <row r="296" ht="14.25" customHeight="1"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  <c r="Z296" s="280"/>
      <c r="AA296" s="280"/>
      <c r="AB296" s="280"/>
      <c r="AC296" s="280"/>
      <c r="AD296" s="280"/>
      <c r="AE296" s="280"/>
      <c r="AF296" s="280"/>
      <c r="AG296" s="280"/>
      <c r="AH296" s="280"/>
      <c r="AI296" s="280"/>
    </row>
    <row r="297" ht="14.25" customHeight="1">
      <c r="B297" s="280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  <c r="Z297" s="280"/>
      <c r="AA297" s="280"/>
      <c r="AB297" s="280"/>
      <c r="AC297" s="280"/>
      <c r="AD297" s="280"/>
      <c r="AE297" s="280"/>
      <c r="AF297" s="280"/>
      <c r="AG297" s="280"/>
      <c r="AH297" s="280"/>
      <c r="AI297" s="280"/>
    </row>
    <row r="298" ht="14.25" customHeight="1">
      <c r="B298" s="280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80"/>
      <c r="AI298" s="280"/>
    </row>
    <row r="299" ht="14.25" customHeight="1"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80"/>
      <c r="AI299" s="280"/>
    </row>
    <row r="300" ht="14.25" customHeight="1">
      <c r="B300" s="280"/>
      <c r="C300" s="280"/>
      <c r="D300" s="280"/>
      <c r="E300" s="280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80"/>
      <c r="AI300" s="280"/>
    </row>
    <row r="301" ht="14.25" customHeight="1">
      <c r="B301" s="280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80"/>
      <c r="AI301" s="280"/>
    </row>
    <row r="302" ht="14.25" customHeight="1"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80"/>
      <c r="AI302" s="280"/>
    </row>
    <row r="303" ht="14.25" customHeight="1">
      <c r="B303" s="280"/>
      <c r="C303" s="280"/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  <c r="Z303" s="280"/>
      <c r="AA303" s="280"/>
      <c r="AB303" s="280"/>
      <c r="AC303" s="280"/>
      <c r="AD303" s="280"/>
      <c r="AE303" s="280"/>
      <c r="AF303" s="280"/>
      <c r="AG303" s="280"/>
      <c r="AH303" s="280"/>
      <c r="AI303" s="280"/>
    </row>
    <row r="304" ht="14.25" customHeight="1">
      <c r="B304" s="280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80"/>
      <c r="AI304" s="280"/>
    </row>
    <row r="305" ht="14.25" customHeight="1"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80"/>
      <c r="AI305" s="280"/>
    </row>
    <row r="306" ht="14.25" customHeight="1">
      <c r="B306" s="280"/>
      <c r="C306" s="280"/>
      <c r="D306" s="280"/>
      <c r="E306" s="280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80"/>
      <c r="AI306" s="280"/>
    </row>
    <row r="307" ht="14.25" customHeight="1">
      <c r="B307" s="280"/>
      <c r="C307" s="280"/>
      <c r="D307" s="280"/>
      <c r="E307" s="280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80"/>
      <c r="AI307" s="280"/>
    </row>
    <row r="308" ht="14.25" customHeight="1"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80"/>
      <c r="AI308" s="280"/>
    </row>
    <row r="309" ht="14.25" customHeight="1">
      <c r="B309" s="280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80"/>
      <c r="AI309" s="280"/>
    </row>
    <row r="310" ht="14.25" customHeight="1">
      <c r="B310" s="280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80"/>
      <c r="AI310" s="280"/>
    </row>
    <row r="311" ht="14.25" customHeight="1"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80"/>
      <c r="AI311" s="280"/>
    </row>
    <row r="312" ht="14.25" customHeight="1">
      <c r="B312" s="280"/>
      <c r="C312" s="280"/>
      <c r="D312" s="280"/>
      <c r="E312" s="280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80"/>
      <c r="AI312" s="280"/>
    </row>
    <row r="313" ht="14.25" customHeight="1">
      <c r="B313" s="280"/>
      <c r="C313" s="280"/>
      <c r="D313" s="280"/>
      <c r="E313" s="280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80"/>
      <c r="AI313" s="280"/>
    </row>
    <row r="314" ht="14.25" customHeight="1"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80"/>
      <c r="AI314" s="280"/>
    </row>
    <row r="315" ht="14.25" customHeight="1">
      <c r="B315" s="280"/>
      <c r="C315" s="280"/>
      <c r="D315" s="280"/>
      <c r="E315" s="280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80"/>
      <c r="AI315" s="280"/>
    </row>
    <row r="316" ht="14.25" customHeight="1">
      <c r="B316" s="280"/>
      <c r="C316" s="280"/>
      <c r="D316" s="280"/>
      <c r="E316" s="280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80"/>
      <c r="AI316" s="280"/>
    </row>
    <row r="317" ht="14.25" customHeight="1"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80"/>
      <c r="AI317" s="280"/>
    </row>
    <row r="318" ht="14.25" customHeight="1">
      <c r="B318" s="280"/>
      <c r="C318" s="280"/>
      <c r="D318" s="280"/>
      <c r="E318" s="280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80"/>
      <c r="AI318" s="280"/>
    </row>
    <row r="319" ht="14.25" customHeight="1"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80"/>
      <c r="AI319" s="280"/>
    </row>
    <row r="320" ht="14.25" customHeight="1"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80"/>
      <c r="AI320" s="280"/>
    </row>
    <row r="321" ht="14.25" customHeight="1">
      <c r="B321" s="280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80"/>
      <c r="AI321" s="280"/>
    </row>
    <row r="322" ht="14.25" customHeight="1">
      <c r="B322" s="280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80"/>
      <c r="AI322" s="280"/>
    </row>
    <row r="323" ht="14.25" customHeight="1"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80"/>
      <c r="AI323" s="280"/>
    </row>
    <row r="324" ht="14.25" customHeight="1">
      <c r="B324" s="280"/>
      <c r="C324" s="280"/>
      <c r="D324" s="280"/>
      <c r="E324" s="280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80"/>
      <c r="AI324" s="280"/>
    </row>
    <row r="325" ht="14.25" customHeight="1">
      <c r="B325" s="280"/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80"/>
      <c r="AI325" s="280"/>
    </row>
    <row r="326" ht="14.25" customHeight="1"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80"/>
      <c r="AI326" s="280"/>
    </row>
    <row r="327" ht="14.25" customHeight="1">
      <c r="B327" s="280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80"/>
      <c r="AI327" s="280"/>
    </row>
    <row r="328" ht="14.25" customHeight="1">
      <c r="B328" s="280"/>
      <c r="C328" s="280"/>
      <c r="D328" s="280"/>
      <c r="E328" s="280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  <c r="Y328" s="280"/>
      <c r="Z328" s="280"/>
      <c r="AA328" s="280"/>
      <c r="AB328" s="280"/>
      <c r="AC328" s="280"/>
      <c r="AD328" s="280"/>
      <c r="AE328" s="280"/>
      <c r="AF328" s="280"/>
      <c r="AG328" s="280"/>
      <c r="AH328" s="280"/>
      <c r="AI328" s="280"/>
    </row>
    <row r="329" ht="14.25" customHeight="1"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  <c r="Z329" s="280"/>
      <c r="AA329" s="280"/>
      <c r="AB329" s="280"/>
      <c r="AC329" s="280"/>
      <c r="AD329" s="280"/>
      <c r="AE329" s="280"/>
      <c r="AF329" s="280"/>
      <c r="AG329" s="280"/>
      <c r="AH329" s="280"/>
      <c r="AI329" s="280"/>
    </row>
    <row r="330" ht="14.25" customHeight="1">
      <c r="B330" s="280"/>
      <c r="C330" s="280"/>
      <c r="D330" s="280"/>
      <c r="E330" s="280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  <c r="Y330" s="280"/>
      <c r="Z330" s="280"/>
      <c r="AA330" s="280"/>
      <c r="AB330" s="280"/>
      <c r="AC330" s="280"/>
      <c r="AD330" s="280"/>
      <c r="AE330" s="280"/>
      <c r="AF330" s="280"/>
      <c r="AG330" s="280"/>
      <c r="AH330" s="280"/>
      <c r="AI330" s="280"/>
    </row>
    <row r="331" ht="14.25" customHeight="1">
      <c r="B331" s="280"/>
      <c r="C331" s="280"/>
      <c r="D331" s="280"/>
      <c r="E331" s="280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  <c r="Y331" s="280"/>
      <c r="Z331" s="280"/>
      <c r="AA331" s="280"/>
      <c r="AB331" s="280"/>
      <c r="AC331" s="280"/>
      <c r="AD331" s="280"/>
      <c r="AE331" s="280"/>
      <c r="AF331" s="280"/>
      <c r="AG331" s="280"/>
      <c r="AH331" s="280"/>
      <c r="AI331" s="280"/>
    </row>
    <row r="332" ht="14.25" customHeight="1"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  <c r="Y332" s="280"/>
      <c r="Z332" s="280"/>
      <c r="AA332" s="280"/>
      <c r="AB332" s="280"/>
      <c r="AC332" s="280"/>
      <c r="AD332" s="280"/>
      <c r="AE332" s="280"/>
      <c r="AF332" s="280"/>
      <c r="AG332" s="280"/>
      <c r="AH332" s="280"/>
      <c r="AI332" s="280"/>
    </row>
    <row r="333" ht="14.25" customHeight="1">
      <c r="B333" s="280"/>
      <c r="C333" s="280"/>
      <c r="D333" s="280"/>
      <c r="E333" s="280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  <c r="Z333" s="280"/>
      <c r="AA333" s="280"/>
      <c r="AB333" s="280"/>
      <c r="AC333" s="280"/>
      <c r="AD333" s="280"/>
      <c r="AE333" s="280"/>
      <c r="AF333" s="280"/>
      <c r="AG333" s="280"/>
      <c r="AH333" s="280"/>
      <c r="AI333" s="280"/>
    </row>
    <row r="334" ht="14.25" customHeight="1">
      <c r="B334" s="280"/>
      <c r="C334" s="280"/>
      <c r="D334" s="280"/>
      <c r="E334" s="280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  <c r="Y334" s="280"/>
      <c r="Z334" s="280"/>
      <c r="AA334" s="280"/>
      <c r="AB334" s="280"/>
      <c r="AC334" s="280"/>
      <c r="AD334" s="280"/>
      <c r="AE334" s="280"/>
      <c r="AF334" s="280"/>
      <c r="AG334" s="280"/>
      <c r="AH334" s="280"/>
      <c r="AI334" s="280"/>
    </row>
    <row r="335" ht="14.25" customHeight="1"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  <c r="Y335" s="280"/>
      <c r="Z335" s="280"/>
      <c r="AA335" s="280"/>
      <c r="AB335" s="280"/>
      <c r="AC335" s="280"/>
      <c r="AD335" s="280"/>
      <c r="AE335" s="280"/>
      <c r="AF335" s="280"/>
      <c r="AG335" s="280"/>
      <c r="AH335" s="280"/>
      <c r="AI335" s="280"/>
    </row>
    <row r="336" ht="14.25" customHeight="1">
      <c r="B336" s="280"/>
      <c r="C336" s="280"/>
      <c r="D336" s="280"/>
      <c r="E336" s="280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  <c r="Y336" s="280"/>
      <c r="Z336" s="280"/>
      <c r="AA336" s="280"/>
      <c r="AB336" s="280"/>
      <c r="AC336" s="280"/>
      <c r="AD336" s="280"/>
      <c r="AE336" s="280"/>
      <c r="AF336" s="280"/>
      <c r="AG336" s="280"/>
      <c r="AH336" s="280"/>
      <c r="AI336" s="280"/>
    </row>
    <row r="337" ht="14.25" customHeight="1">
      <c r="B337" s="280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  <c r="Z337" s="280"/>
      <c r="AA337" s="280"/>
      <c r="AB337" s="280"/>
      <c r="AC337" s="280"/>
      <c r="AD337" s="280"/>
      <c r="AE337" s="280"/>
      <c r="AF337" s="280"/>
      <c r="AG337" s="280"/>
      <c r="AH337" s="280"/>
      <c r="AI337" s="280"/>
    </row>
    <row r="338" ht="14.25" customHeight="1"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  <c r="Y338" s="280"/>
      <c r="Z338" s="280"/>
      <c r="AA338" s="280"/>
      <c r="AB338" s="280"/>
      <c r="AC338" s="280"/>
      <c r="AD338" s="280"/>
      <c r="AE338" s="280"/>
      <c r="AF338" s="280"/>
      <c r="AG338" s="280"/>
      <c r="AH338" s="280"/>
      <c r="AI338" s="280"/>
    </row>
    <row r="339" ht="14.25" customHeight="1">
      <c r="B339" s="280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  <c r="Z339" s="280"/>
      <c r="AA339" s="280"/>
      <c r="AB339" s="280"/>
      <c r="AC339" s="280"/>
      <c r="AD339" s="280"/>
      <c r="AE339" s="280"/>
      <c r="AF339" s="280"/>
      <c r="AG339" s="280"/>
      <c r="AH339" s="280"/>
      <c r="AI339" s="280"/>
    </row>
    <row r="340" ht="14.25" customHeight="1">
      <c r="B340" s="280"/>
      <c r="C340" s="280"/>
      <c r="D340" s="280"/>
      <c r="E340" s="280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  <c r="Y340" s="280"/>
      <c r="Z340" s="280"/>
      <c r="AA340" s="280"/>
      <c r="AB340" s="280"/>
      <c r="AC340" s="280"/>
      <c r="AD340" s="280"/>
      <c r="AE340" s="280"/>
      <c r="AF340" s="280"/>
      <c r="AG340" s="280"/>
      <c r="AH340" s="280"/>
      <c r="AI340" s="280"/>
    </row>
    <row r="341" ht="14.25" customHeight="1"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  <c r="Y341" s="280"/>
      <c r="Z341" s="280"/>
      <c r="AA341" s="280"/>
      <c r="AB341" s="280"/>
      <c r="AC341" s="280"/>
      <c r="AD341" s="280"/>
      <c r="AE341" s="280"/>
      <c r="AF341" s="280"/>
      <c r="AG341" s="280"/>
      <c r="AH341" s="280"/>
      <c r="AI341" s="280"/>
    </row>
    <row r="342" ht="14.25" customHeight="1">
      <c r="B342" s="280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  <c r="Z342" s="280"/>
      <c r="AA342" s="280"/>
      <c r="AB342" s="280"/>
      <c r="AC342" s="280"/>
      <c r="AD342" s="280"/>
      <c r="AE342" s="280"/>
      <c r="AF342" s="280"/>
      <c r="AG342" s="280"/>
      <c r="AH342" s="280"/>
      <c r="AI342" s="280"/>
    </row>
    <row r="343" ht="14.25" customHeight="1">
      <c r="B343" s="280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  <c r="Z343" s="280"/>
      <c r="AA343" s="280"/>
      <c r="AB343" s="280"/>
      <c r="AC343" s="280"/>
      <c r="AD343" s="280"/>
      <c r="AE343" s="280"/>
      <c r="AF343" s="280"/>
      <c r="AG343" s="280"/>
      <c r="AH343" s="280"/>
      <c r="AI343" s="280"/>
    </row>
    <row r="344" ht="14.25" customHeight="1"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80"/>
      <c r="AI344" s="280"/>
    </row>
    <row r="345" ht="14.25" customHeight="1">
      <c r="B345" s="280"/>
      <c r="C345" s="280"/>
      <c r="D345" s="280"/>
      <c r="E345" s="280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80"/>
      <c r="AI345" s="280"/>
    </row>
    <row r="346" ht="14.25" customHeight="1">
      <c r="B346" s="280"/>
      <c r="C346" s="280"/>
      <c r="D346" s="280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80"/>
      <c r="AI346" s="280"/>
    </row>
    <row r="347" ht="14.25" customHeight="1"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80"/>
      <c r="AI347" s="280"/>
    </row>
    <row r="348" ht="14.25" customHeight="1">
      <c r="B348" s="280"/>
      <c r="C348" s="280"/>
      <c r="D348" s="280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80"/>
      <c r="AI348" s="280"/>
    </row>
    <row r="349" ht="14.25" customHeight="1">
      <c r="B349" s="280"/>
      <c r="C349" s="280"/>
      <c r="D349" s="280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  <c r="Y349" s="280"/>
      <c r="Z349" s="280"/>
      <c r="AA349" s="280"/>
      <c r="AB349" s="280"/>
      <c r="AC349" s="280"/>
      <c r="AD349" s="280"/>
      <c r="AE349" s="280"/>
      <c r="AF349" s="280"/>
      <c r="AG349" s="280"/>
      <c r="AH349" s="280"/>
      <c r="AI349" s="280"/>
    </row>
    <row r="350" ht="14.25" customHeight="1"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80"/>
      <c r="AI350" s="280"/>
    </row>
    <row r="351" ht="14.25" customHeight="1">
      <c r="B351" s="280"/>
      <c r="C351" s="280"/>
      <c r="D351" s="280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80"/>
      <c r="AI351" s="280"/>
    </row>
    <row r="352" ht="14.25" customHeight="1">
      <c r="B352" s="280"/>
      <c r="C352" s="280"/>
      <c r="D352" s="280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80"/>
      <c r="AI352" s="280"/>
    </row>
    <row r="353" ht="14.25" customHeight="1"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80"/>
      <c r="AI353" s="280"/>
    </row>
    <row r="354" ht="14.25" customHeight="1">
      <c r="B354" s="280"/>
      <c r="C354" s="280"/>
      <c r="D354" s="280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80"/>
      <c r="AI354" s="280"/>
    </row>
    <row r="355" ht="14.25" customHeight="1">
      <c r="B355" s="280"/>
      <c r="C355" s="280"/>
      <c r="D355" s="280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80"/>
      <c r="AI355" s="280"/>
    </row>
    <row r="356" ht="14.25" customHeight="1"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80"/>
      <c r="AI356" s="280"/>
    </row>
    <row r="357" ht="14.25" customHeight="1">
      <c r="B357" s="280"/>
      <c r="C357" s="280"/>
      <c r="D357" s="280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80"/>
      <c r="AI357" s="280"/>
    </row>
    <row r="358" ht="14.25" customHeight="1">
      <c r="B358" s="280"/>
      <c r="C358" s="280"/>
      <c r="D358" s="280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80"/>
      <c r="AI358" s="280"/>
    </row>
    <row r="359" ht="14.25" customHeight="1"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80"/>
      <c r="AI359" s="280"/>
    </row>
    <row r="360" ht="14.25" customHeight="1">
      <c r="B360" s="280"/>
      <c r="C360" s="280"/>
      <c r="D360" s="280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80"/>
      <c r="AI360" s="280"/>
    </row>
    <row r="361" ht="14.25" customHeight="1">
      <c r="B361" s="280"/>
      <c r="C361" s="280"/>
      <c r="D361" s="280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80"/>
      <c r="AI361" s="280"/>
    </row>
    <row r="362" ht="14.25" customHeight="1"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80"/>
      <c r="AI362" s="280"/>
    </row>
    <row r="363" ht="14.25" customHeight="1">
      <c r="B363" s="280"/>
      <c r="C363" s="280"/>
      <c r="D363" s="280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80"/>
      <c r="AI363" s="280"/>
    </row>
    <row r="364" ht="14.25" customHeight="1">
      <c r="B364" s="280"/>
      <c r="C364" s="280"/>
      <c r="D364" s="280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80"/>
      <c r="AI364" s="280"/>
    </row>
    <row r="365" ht="14.25" customHeight="1">
      <c r="B365" s="280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80"/>
      <c r="AI365" s="280"/>
    </row>
    <row r="366" ht="14.25" customHeight="1">
      <c r="B366" s="280"/>
      <c r="C366" s="280"/>
      <c r="D366" s="280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80"/>
      <c r="AI366" s="280"/>
    </row>
    <row r="367" ht="14.25" customHeight="1">
      <c r="B367" s="280"/>
      <c r="C367" s="280"/>
      <c r="D367" s="280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80"/>
      <c r="AI367" s="280"/>
    </row>
    <row r="368" ht="14.25" customHeight="1">
      <c r="B368" s="280"/>
      <c r="C368" s="280"/>
      <c r="D368" s="280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80"/>
      <c r="AI368" s="280"/>
    </row>
    <row r="369" ht="14.25" customHeight="1">
      <c r="B369" s="280"/>
      <c r="C369" s="280"/>
      <c r="D369" s="280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80"/>
      <c r="AI369" s="280"/>
    </row>
    <row r="370" ht="14.25" customHeight="1">
      <c r="B370" s="280"/>
      <c r="C370" s="280"/>
      <c r="D370" s="280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80"/>
      <c r="AI370" s="280"/>
    </row>
    <row r="371" ht="14.25" customHeight="1">
      <c r="B371" s="280"/>
      <c r="C371" s="280"/>
      <c r="D371" s="280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80"/>
      <c r="AI371" s="280"/>
    </row>
    <row r="372" ht="14.25" customHeight="1">
      <c r="B372" s="280"/>
      <c r="C372" s="280"/>
      <c r="D372" s="280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80"/>
      <c r="AI372" s="280"/>
    </row>
    <row r="373" ht="14.25" customHeight="1">
      <c r="B373" s="280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80"/>
      <c r="AI373" s="280"/>
    </row>
    <row r="374" ht="14.25" customHeight="1">
      <c r="B374" s="280"/>
      <c r="C374" s="280"/>
      <c r="D374" s="280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  <c r="Y374" s="280"/>
      <c r="Z374" s="280"/>
      <c r="AA374" s="280"/>
      <c r="AB374" s="280"/>
      <c r="AC374" s="280"/>
      <c r="AD374" s="280"/>
      <c r="AE374" s="280"/>
      <c r="AF374" s="280"/>
      <c r="AG374" s="280"/>
      <c r="AH374" s="280"/>
      <c r="AI374" s="280"/>
    </row>
    <row r="375" ht="14.25" customHeight="1">
      <c r="B375" s="280"/>
      <c r="C375" s="280"/>
      <c r="D375" s="280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  <c r="Y375" s="280"/>
      <c r="Z375" s="280"/>
      <c r="AA375" s="280"/>
      <c r="AB375" s="280"/>
      <c r="AC375" s="280"/>
      <c r="AD375" s="280"/>
      <c r="AE375" s="280"/>
      <c r="AF375" s="280"/>
      <c r="AG375" s="280"/>
      <c r="AH375" s="280"/>
      <c r="AI375" s="280"/>
    </row>
    <row r="376" ht="14.25" customHeight="1">
      <c r="B376" s="280"/>
      <c r="C376" s="280"/>
      <c r="D376" s="280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  <c r="Y376" s="280"/>
      <c r="Z376" s="280"/>
      <c r="AA376" s="280"/>
      <c r="AB376" s="280"/>
      <c r="AC376" s="280"/>
      <c r="AD376" s="280"/>
      <c r="AE376" s="280"/>
      <c r="AF376" s="280"/>
      <c r="AG376" s="280"/>
      <c r="AH376" s="280"/>
      <c r="AI376" s="280"/>
    </row>
    <row r="377" ht="14.25" customHeight="1">
      <c r="B377" s="280"/>
      <c r="C377" s="280"/>
      <c r="D377" s="280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  <c r="Z377" s="280"/>
      <c r="AA377" s="280"/>
      <c r="AB377" s="280"/>
      <c r="AC377" s="280"/>
      <c r="AD377" s="280"/>
      <c r="AE377" s="280"/>
      <c r="AF377" s="280"/>
      <c r="AG377" s="280"/>
      <c r="AH377" s="280"/>
      <c r="AI377" s="280"/>
    </row>
    <row r="378" ht="14.25" customHeight="1">
      <c r="B378" s="280"/>
      <c r="C378" s="280"/>
      <c r="D378" s="280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  <c r="Y378" s="280"/>
      <c r="Z378" s="280"/>
      <c r="AA378" s="280"/>
      <c r="AB378" s="280"/>
      <c r="AC378" s="280"/>
      <c r="AD378" s="280"/>
      <c r="AE378" s="280"/>
      <c r="AF378" s="280"/>
      <c r="AG378" s="280"/>
      <c r="AH378" s="280"/>
      <c r="AI378" s="280"/>
    </row>
    <row r="379" ht="14.25" customHeight="1">
      <c r="B379" s="280"/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  <c r="Y379" s="280"/>
      <c r="Z379" s="280"/>
      <c r="AA379" s="280"/>
      <c r="AB379" s="280"/>
      <c r="AC379" s="280"/>
      <c r="AD379" s="280"/>
      <c r="AE379" s="280"/>
      <c r="AF379" s="280"/>
      <c r="AG379" s="280"/>
      <c r="AH379" s="280"/>
      <c r="AI379" s="280"/>
    </row>
    <row r="380" ht="14.25" customHeight="1">
      <c r="B380" s="280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  <c r="Y380" s="280"/>
      <c r="Z380" s="280"/>
      <c r="AA380" s="280"/>
      <c r="AB380" s="280"/>
      <c r="AC380" s="280"/>
      <c r="AD380" s="280"/>
      <c r="AE380" s="280"/>
      <c r="AF380" s="280"/>
      <c r="AG380" s="280"/>
      <c r="AH380" s="280"/>
      <c r="AI380" s="280"/>
    </row>
    <row r="381" ht="14.25" customHeight="1">
      <c r="B381" s="280"/>
      <c r="C381" s="280"/>
      <c r="D381" s="280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  <c r="Y381" s="280"/>
      <c r="Z381" s="280"/>
      <c r="AA381" s="280"/>
      <c r="AB381" s="280"/>
      <c r="AC381" s="280"/>
      <c r="AD381" s="280"/>
      <c r="AE381" s="280"/>
      <c r="AF381" s="280"/>
      <c r="AG381" s="280"/>
      <c r="AH381" s="280"/>
      <c r="AI381" s="280"/>
    </row>
    <row r="382" ht="14.25" customHeight="1">
      <c r="B382" s="280"/>
      <c r="C382" s="280"/>
      <c r="D382" s="280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  <c r="Y382" s="280"/>
      <c r="Z382" s="280"/>
      <c r="AA382" s="280"/>
      <c r="AB382" s="280"/>
      <c r="AC382" s="280"/>
      <c r="AD382" s="280"/>
      <c r="AE382" s="280"/>
      <c r="AF382" s="280"/>
      <c r="AG382" s="280"/>
      <c r="AH382" s="280"/>
      <c r="AI382" s="280"/>
    </row>
    <row r="383" ht="14.25" customHeight="1">
      <c r="B383" s="280"/>
      <c r="C383" s="280"/>
      <c r="D383" s="280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  <c r="Y383" s="280"/>
      <c r="Z383" s="280"/>
      <c r="AA383" s="280"/>
      <c r="AB383" s="280"/>
      <c r="AC383" s="280"/>
      <c r="AD383" s="280"/>
      <c r="AE383" s="280"/>
      <c r="AF383" s="280"/>
      <c r="AG383" s="280"/>
      <c r="AH383" s="280"/>
      <c r="AI383" s="280"/>
    </row>
    <row r="384" ht="14.25" customHeight="1">
      <c r="B384" s="280"/>
      <c r="C384" s="280"/>
      <c r="D384" s="280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  <c r="Y384" s="280"/>
      <c r="Z384" s="280"/>
      <c r="AA384" s="280"/>
      <c r="AB384" s="280"/>
      <c r="AC384" s="280"/>
      <c r="AD384" s="280"/>
      <c r="AE384" s="280"/>
      <c r="AF384" s="280"/>
      <c r="AG384" s="280"/>
      <c r="AH384" s="280"/>
      <c r="AI384" s="280"/>
    </row>
    <row r="385" ht="14.25" customHeight="1"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</row>
    <row r="386" ht="14.25" customHeight="1">
      <c r="B386" s="280"/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</row>
    <row r="387" ht="14.25" customHeight="1">
      <c r="B387" s="280"/>
      <c r="C387" s="280"/>
      <c r="D387" s="280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  <c r="Y387" s="280"/>
      <c r="Z387" s="280"/>
      <c r="AA387" s="280"/>
      <c r="AB387" s="280"/>
      <c r="AC387" s="280"/>
      <c r="AD387" s="280"/>
      <c r="AE387" s="280"/>
      <c r="AF387" s="280"/>
      <c r="AG387" s="280"/>
      <c r="AH387" s="280"/>
      <c r="AI387" s="280"/>
    </row>
    <row r="388" ht="14.25" customHeight="1">
      <c r="B388" s="280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  <c r="Z388" s="280"/>
      <c r="AA388" s="280"/>
      <c r="AB388" s="280"/>
      <c r="AC388" s="280"/>
      <c r="AD388" s="280"/>
      <c r="AE388" s="280"/>
      <c r="AF388" s="280"/>
      <c r="AG388" s="280"/>
      <c r="AH388" s="280"/>
      <c r="AI388" s="280"/>
    </row>
    <row r="389" ht="14.25" customHeight="1">
      <c r="B389" s="280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  <c r="Y389" s="280"/>
      <c r="Z389" s="280"/>
      <c r="AA389" s="280"/>
      <c r="AB389" s="280"/>
      <c r="AC389" s="280"/>
      <c r="AD389" s="280"/>
      <c r="AE389" s="280"/>
      <c r="AF389" s="280"/>
      <c r="AG389" s="280"/>
      <c r="AH389" s="280"/>
      <c r="AI389" s="280"/>
    </row>
    <row r="390" ht="14.25" customHeight="1">
      <c r="B390" s="280"/>
      <c r="C390" s="280"/>
      <c r="D390" s="280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80"/>
      <c r="AI390" s="280"/>
    </row>
    <row r="391" ht="14.25" customHeight="1">
      <c r="B391" s="280"/>
      <c r="C391" s="280"/>
      <c r="D391" s="280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80"/>
      <c r="AI391" s="280"/>
    </row>
    <row r="392" ht="14.25" customHeight="1">
      <c r="B392" s="280"/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80"/>
      <c r="AI392" s="280"/>
    </row>
    <row r="393" ht="14.25" customHeight="1">
      <c r="B393" s="280"/>
      <c r="C393" s="280"/>
      <c r="D393" s="280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80"/>
      <c r="AI393" s="280"/>
    </row>
    <row r="394" ht="14.25" customHeight="1">
      <c r="B394" s="280"/>
      <c r="C394" s="280"/>
      <c r="D394" s="280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80"/>
      <c r="AI394" s="280"/>
    </row>
    <row r="395" ht="14.25" customHeight="1">
      <c r="B395" s="280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  <c r="Y395" s="280"/>
      <c r="Z395" s="280"/>
      <c r="AA395" s="280"/>
      <c r="AB395" s="280"/>
      <c r="AC395" s="280"/>
      <c r="AD395" s="280"/>
      <c r="AE395" s="280"/>
      <c r="AF395" s="280"/>
      <c r="AG395" s="280"/>
      <c r="AH395" s="280"/>
      <c r="AI395" s="280"/>
    </row>
    <row r="396" ht="14.25" customHeight="1">
      <c r="B396" s="280"/>
      <c r="C396" s="280"/>
      <c r="D396" s="280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80"/>
      <c r="AI396" s="280"/>
    </row>
    <row r="397" ht="14.25" customHeight="1">
      <c r="B397" s="280"/>
      <c r="C397" s="280"/>
      <c r="D397" s="280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80"/>
      <c r="AI397" s="280"/>
    </row>
    <row r="398" ht="14.25" customHeight="1">
      <c r="B398" s="280"/>
      <c r="C398" s="280"/>
      <c r="D398" s="280"/>
      <c r="E398" s="280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0"/>
      <c r="R398" s="280"/>
      <c r="S398" s="280"/>
      <c r="T398" s="280"/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80"/>
      <c r="AI398" s="280"/>
    </row>
    <row r="399" ht="14.25" customHeight="1">
      <c r="B399" s="280"/>
      <c r="C399" s="280"/>
      <c r="D399" s="280"/>
      <c r="E399" s="280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0"/>
      <c r="R399" s="280"/>
      <c r="S399" s="280"/>
      <c r="T399" s="280"/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80"/>
      <c r="AI399" s="280"/>
    </row>
    <row r="400" ht="14.25" customHeight="1">
      <c r="B400" s="280"/>
      <c r="C400" s="280"/>
      <c r="D400" s="280"/>
      <c r="E400" s="280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0"/>
      <c r="R400" s="280"/>
      <c r="S400" s="280"/>
      <c r="T400" s="280"/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80"/>
      <c r="AI400" s="280"/>
    </row>
    <row r="401" ht="14.25" customHeight="1">
      <c r="B401" s="280"/>
      <c r="C401" s="280"/>
      <c r="D401" s="280"/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80"/>
      <c r="AI401" s="280"/>
    </row>
    <row r="402" ht="14.25" customHeight="1">
      <c r="B402" s="280"/>
      <c r="C402" s="280"/>
      <c r="D402" s="280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80"/>
      <c r="AI402" s="280"/>
    </row>
    <row r="403" ht="14.25" customHeight="1">
      <c r="B403" s="280"/>
      <c r="C403" s="280"/>
      <c r="D403" s="280"/>
      <c r="E403" s="280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0"/>
      <c r="R403" s="280"/>
      <c r="S403" s="280"/>
      <c r="T403" s="280"/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80"/>
      <c r="AI403" s="280"/>
    </row>
    <row r="404" ht="14.25" customHeight="1">
      <c r="B404" s="280"/>
      <c r="C404" s="280"/>
      <c r="D404" s="280"/>
      <c r="E404" s="280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0"/>
      <c r="R404" s="280"/>
      <c r="S404" s="280"/>
      <c r="T404" s="280"/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80"/>
      <c r="AI404" s="280"/>
    </row>
    <row r="405" ht="14.25" customHeight="1">
      <c r="B405" s="280"/>
      <c r="C405" s="280"/>
      <c r="D405" s="280"/>
      <c r="E405" s="280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0"/>
      <c r="R405" s="280"/>
      <c r="S405" s="280"/>
      <c r="T405" s="280"/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80"/>
      <c r="AI405" s="280"/>
    </row>
    <row r="406" ht="14.25" customHeight="1">
      <c r="B406" s="280"/>
      <c r="C406" s="280"/>
      <c r="D406" s="280"/>
      <c r="E406" s="280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0"/>
      <c r="R406" s="280"/>
      <c r="S406" s="280"/>
      <c r="T406" s="280"/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80"/>
      <c r="AI406" s="280"/>
    </row>
    <row r="407" ht="14.25" customHeight="1">
      <c r="B407" s="280"/>
      <c r="C407" s="280"/>
      <c r="D407" s="280"/>
      <c r="E407" s="280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0"/>
      <c r="R407" s="280"/>
      <c r="S407" s="280"/>
      <c r="T407" s="280"/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80"/>
      <c r="AI407" s="280"/>
    </row>
    <row r="408" ht="14.25" customHeight="1">
      <c r="B408" s="280"/>
      <c r="C408" s="280"/>
      <c r="D408" s="280"/>
      <c r="E408" s="280"/>
      <c r="F408" s="280"/>
      <c r="G408" s="280"/>
      <c r="H408" s="280"/>
      <c r="I408" s="280"/>
      <c r="J408" s="280"/>
      <c r="K408" s="280"/>
      <c r="L408" s="280"/>
      <c r="M408" s="280"/>
      <c r="N408" s="280"/>
      <c r="O408" s="280"/>
      <c r="P408" s="280"/>
      <c r="Q408" s="280"/>
      <c r="R408" s="280"/>
      <c r="S408" s="280"/>
      <c r="T408" s="280"/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80"/>
      <c r="AI408" s="280"/>
    </row>
    <row r="409" ht="14.25" customHeight="1">
      <c r="B409" s="280"/>
      <c r="C409" s="280"/>
      <c r="D409" s="280"/>
      <c r="E409" s="280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0"/>
      <c r="T409" s="280"/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80"/>
      <c r="AI409" s="280"/>
    </row>
    <row r="410" ht="14.25" customHeight="1">
      <c r="B410" s="280"/>
      <c r="C410" s="280"/>
      <c r="D410" s="280"/>
      <c r="E410" s="280"/>
      <c r="F410" s="280"/>
      <c r="G410" s="280"/>
      <c r="H410" s="280"/>
      <c r="I410" s="280"/>
      <c r="J410" s="280"/>
      <c r="K410" s="280"/>
      <c r="L410" s="280"/>
      <c r="M410" s="280"/>
      <c r="N410" s="280"/>
      <c r="O410" s="280"/>
      <c r="P410" s="280"/>
      <c r="Q410" s="280"/>
      <c r="R410" s="280"/>
      <c r="S410" s="280"/>
      <c r="T410" s="280"/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80"/>
      <c r="AI410" s="280"/>
    </row>
    <row r="411" ht="14.25" customHeight="1">
      <c r="B411" s="280"/>
      <c r="C411" s="280"/>
      <c r="D411" s="280"/>
      <c r="E411" s="280"/>
      <c r="F411" s="280"/>
      <c r="G411" s="280"/>
      <c r="H411" s="280"/>
      <c r="I411" s="280"/>
      <c r="J411" s="280"/>
      <c r="K411" s="280"/>
      <c r="L411" s="280"/>
      <c r="M411" s="280"/>
      <c r="N411" s="280"/>
      <c r="O411" s="280"/>
      <c r="P411" s="280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80"/>
      <c r="AI411" s="280"/>
    </row>
    <row r="412" ht="14.25" customHeight="1">
      <c r="B412" s="280"/>
      <c r="C412" s="280"/>
      <c r="D412" s="280"/>
      <c r="E412" s="280"/>
      <c r="F412" s="280"/>
      <c r="G412" s="280"/>
      <c r="H412" s="280"/>
      <c r="I412" s="280"/>
      <c r="J412" s="280"/>
      <c r="K412" s="280"/>
      <c r="L412" s="280"/>
      <c r="M412" s="280"/>
      <c r="N412" s="280"/>
      <c r="O412" s="280"/>
      <c r="P412" s="280"/>
      <c r="Q412" s="280"/>
      <c r="R412" s="280"/>
      <c r="S412" s="280"/>
      <c r="T412" s="280"/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80"/>
      <c r="AI412" s="280"/>
    </row>
    <row r="413" ht="14.25" customHeight="1">
      <c r="B413" s="280"/>
      <c r="C413" s="280"/>
      <c r="D413" s="280"/>
      <c r="E413" s="280"/>
      <c r="F413" s="280"/>
      <c r="G413" s="280"/>
      <c r="H413" s="280"/>
      <c r="I413" s="280"/>
      <c r="J413" s="280"/>
      <c r="K413" s="280"/>
      <c r="L413" s="280"/>
      <c r="M413" s="280"/>
      <c r="N413" s="280"/>
      <c r="O413" s="280"/>
      <c r="P413" s="280"/>
      <c r="Q413" s="280"/>
      <c r="R413" s="280"/>
      <c r="S413" s="280"/>
      <c r="T413" s="280"/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80"/>
      <c r="AI413" s="280"/>
    </row>
    <row r="414" ht="14.25" customHeight="1">
      <c r="B414" s="280"/>
      <c r="C414" s="280"/>
      <c r="D414" s="280"/>
      <c r="E414" s="280"/>
      <c r="F414" s="280"/>
      <c r="G414" s="280"/>
      <c r="H414" s="280"/>
      <c r="I414" s="280"/>
      <c r="J414" s="280"/>
      <c r="K414" s="280"/>
      <c r="L414" s="280"/>
      <c r="M414" s="280"/>
      <c r="N414" s="280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80"/>
      <c r="AI414" s="280"/>
    </row>
    <row r="415" ht="14.25" customHeight="1">
      <c r="B415" s="280"/>
      <c r="C415" s="280"/>
      <c r="D415" s="280"/>
      <c r="E415" s="280"/>
      <c r="F415" s="280"/>
      <c r="G415" s="280"/>
      <c r="H415" s="280"/>
      <c r="I415" s="280"/>
      <c r="J415" s="280"/>
      <c r="K415" s="280"/>
      <c r="L415" s="280"/>
      <c r="M415" s="280"/>
      <c r="N415" s="280"/>
      <c r="O415" s="280"/>
      <c r="P415" s="280"/>
      <c r="Q415" s="280"/>
      <c r="R415" s="280"/>
      <c r="S415" s="280"/>
      <c r="T415" s="280"/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80"/>
      <c r="AI415" s="280"/>
    </row>
    <row r="416" ht="14.25" customHeight="1">
      <c r="B416" s="280"/>
      <c r="C416" s="280"/>
      <c r="D416" s="280"/>
      <c r="E416" s="280"/>
      <c r="F416" s="280"/>
      <c r="G416" s="280"/>
      <c r="H416" s="280"/>
      <c r="I416" s="280"/>
      <c r="J416" s="280"/>
      <c r="K416" s="280"/>
      <c r="L416" s="280"/>
      <c r="M416" s="280"/>
      <c r="N416" s="280"/>
      <c r="O416" s="280"/>
      <c r="P416" s="280"/>
      <c r="Q416" s="280"/>
      <c r="R416" s="280"/>
      <c r="S416" s="280"/>
      <c r="T416" s="280"/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80"/>
      <c r="AI416" s="280"/>
    </row>
    <row r="417" ht="14.25" customHeight="1">
      <c r="B417" s="280"/>
      <c r="C417" s="280"/>
      <c r="D417" s="280"/>
      <c r="E417" s="280"/>
      <c r="F417" s="280"/>
      <c r="G417" s="280"/>
      <c r="H417" s="280"/>
      <c r="I417" s="280"/>
      <c r="J417" s="280"/>
      <c r="K417" s="280"/>
      <c r="L417" s="280"/>
      <c r="M417" s="280"/>
      <c r="N417" s="280"/>
      <c r="O417" s="280"/>
      <c r="P417" s="280"/>
      <c r="Q417" s="280"/>
      <c r="R417" s="280"/>
      <c r="S417" s="280"/>
      <c r="T417" s="280"/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80"/>
      <c r="AI417" s="280"/>
    </row>
    <row r="418" ht="14.25" customHeight="1">
      <c r="B418" s="280"/>
      <c r="C418" s="280"/>
      <c r="D418" s="280"/>
      <c r="E418" s="280"/>
      <c r="F418" s="280"/>
      <c r="G418" s="280"/>
      <c r="H418" s="280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80"/>
      <c r="AI418" s="280"/>
    </row>
    <row r="419" ht="14.25" customHeight="1">
      <c r="B419" s="280"/>
      <c r="C419" s="280"/>
      <c r="D419" s="280"/>
      <c r="E419" s="280"/>
      <c r="F419" s="280"/>
      <c r="G419" s="280"/>
      <c r="H419" s="280"/>
      <c r="I419" s="280"/>
      <c r="J419" s="280"/>
      <c r="K419" s="280"/>
      <c r="L419" s="280"/>
      <c r="M419" s="280"/>
      <c r="N419" s="280"/>
      <c r="O419" s="280"/>
      <c r="P419" s="280"/>
      <c r="Q419" s="280"/>
      <c r="R419" s="280"/>
      <c r="S419" s="280"/>
      <c r="T419" s="280"/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80"/>
      <c r="AI419" s="280"/>
    </row>
    <row r="420" ht="14.25" customHeight="1">
      <c r="B420" s="280"/>
      <c r="C420" s="280"/>
      <c r="D420" s="280"/>
      <c r="E420" s="280"/>
      <c r="F420" s="280"/>
      <c r="G420" s="280"/>
      <c r="H420" s="280"/>
      <c r="I420" s="280"/>
      <c r="J420" s="280"/>
      <c r="K420" s="280"/>
      <c r="L420" s="280"/>
      <c r="M420" s="280"/>
      <c r="N420" s="280"/>
      <c r="O420" s="280"/>
      <c r="P420" s="280"/>
      <c r="Q420" s="280"/>
      <c r="R420" s="280"/>
      <c r="S420" s="280"/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0"/>
      <c r="AD420" s="280"/>
      <c r="AE420" s="280"/>
      <c r="AF420" s="280"/>
      <c r="AG420" s="280"/>
      <c r="AH420" s="280"/>
      <c r="AI420" s="280"/>
    </row>
    <row r="421" ht="14.25" customHeight="1">
      <c r="B421" s="280"/>
      <c r="C421" s="280"/>
      <c r="D421" s="280"/>
      <c r="E421" s="280"/>
      <c r="F421" s="280"/>
      <c r="G421" s="280"/>
      <c r="H421" s="280"/>
      <c r="I421" s="280"/>
      <c r="J421" s="280"/>
      <c r="K421" s="280"/>
      <c r="L421" s="280"/>
      <c r="M421" s="280"/>
      <c r="N421" s="280"/>
      <c r="O421" s="280"/>
      <c r="P421" s="280"/>
      <c r="Q421" s="280"/>
      <c r="R421" s="280"/>
      <c r="S421" s="280"/>
      <c r="T421" s="280"/>
      <c r="U421" s="280"/>
      <c r="V421" s="280"/>
      <c r="W421" s="280"/>
      <c r="X421" s="280"/>
      <c r="Y421" s="280"/>
      <c r="Z421" s="280"/>
      <c r="AA421" s="280"/>
      <c r="AB421" s="280"/>
      <c r="AC421" s="280"/>
      <c r="AD421" s="280"/>
      <c r="AE421" s="280"/>
      <c r="AF421" s="280"/>
      <c r="AG421" s="280"/>
      <c r="AH421" s="280"/>
      <c r="AI421" s="280"/>
    </row>
    <row r="422" ht="14.25" customHeight="1">
      <c r="B422" s="280"/>
      <c r="C422" s="280"/>
      <c r="D422" s="280"/>
      <c r="E422" s="280"/>
      <c r="F422" s="280"/>
      <c r="G422" s="280"/>
      <c r="H422" s="280"/>
      <c r="I422" s="280"/>
      <c r="J422" s="280"/>
      <c r="K422" s="280"/>
      <c r="L422" s="280"/>
      <c r="M422" s="280"/>
      <c r="N422" s="280"/>
      <c r="O422" s="280"/>
      <c r="P422" s="280"/>
      <c r="Q422" s="280"/>
      <c r="R422" s="280"/>
      <c r="S422" s="280"/>
      <c r="T422" s="280"/>
      <c r="U422" s="280"/>
      <c r="V422" s="280"/>
      <c r="W422" s="280"/>
      <c r="X422" s="280"/>
      <c r="Y422" s="280"/>
      <c r="Z422" s="280"/>
      <c r="AA422" s="280"/>
      <c r="AB422" s="280"/>
      <c r="AC422" s="280"/>
      <c r="AD422" s="280"/>
      <c r="AE422" s="280"/>
      <c r="AF422" s="280"/>
      <c r="AG422" s="280"/>
      <c r="AH422" s="280"/>
      <c r="AI422" s="280"/>
    </row>
    <row r="423" ht="14.25" customHeight="1">
      <c r="B423" s="280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0"/>
      <c r="O423" s="280"/>
      <c r="P423" s="280"/>
      <c r="Q423" s="280"/>
      <c r="R423" s="280"/>
      <c r="S423" s="280"/>
      <c r="T423" s="280"/>
      <c r="U423" s="280"/>
      <c r="V423" s="280"/>
      <c r="W423" s="280"/>
      <c r="X423" s="280"/>
      <c r="Y423" s="280"/>
      <c r="Z423" s="280"/>
      <c r="AA423" s="280"/>
      <c r="AB423" s="280"/>
      <c r="AC423" s="280"/>
      <c r="AD423" s="280"/>
      <c r="AE423" s="280"/>
      <c r="AF423" s="280"/>
      <c r="AG423" s="280"/>
      <c r="AH423" s="280"/>
      <c r="AI423" s="280"/>
    </row>
    <row r="424" ht="14.25" customHeight="1">
      <c r="B424" s="280"/>
      <c r="C424" s="280"/>
      <c r="D424" s="280"/>
      <c r="E424" s="280"/>
      <c r="F424" s="280"/>
      <c r="G424" s="280"/>
      <c r="H424" s="280"/>
      <c r="I424" s="280"/>
      <c r="J424" s="280"/>
      <c r="K424" s="280"/>
      <c r="L424" s="280"/>
      <c r="M424" s="280"/>
      <c r="N424" s="280"/>
      <c r="O424" s="280"/>
      <c r="P424" s="280"/>
      <c r="Q424" s="280"/>
      <c r="R424" s="280"/>
      <c r="S424" s="280"/>
      <c r="T424" s="280"/>
      <c r="U424" s="280"/>
      <c r="V424" s="280"/>
      <c r="W424" s="280"/>
      <c r="X424" s="280"/>
      <c r="Y424" s="280"/>
      <c r="Z424" s="280"/>
      <c r="AA424" s="280"/>
      <c r="AB424" s="280"/>
      <c r="AC424" s="280"/>
      <c r="AD424" s="280"/>
      <c r="AE424" s="280"/>
      <c r="AF424" s="280"/>
      <c r="AG424" s="280"/>
      <c r="AH424" s="280"/>
      <c r="AI424" s="280"/>
    </row>
    <row r="425" ht="14.25" customHeight="1">
      <c r="B425" s="280"/>
      <c r="C425" s="280"/>
      <c r="D425" s="280"/>
      <c r="E425" s="280"/>
      <c r="F425" s="280"/>
      <c r="G425" s="280"/>
      <c r="H425" s="280"/>
      <c r="I425" s="280"/>
      <c r="J425" s="280"/>
      <c r="K425" s="280"/>
      <c r="L425" s="280"/>
      <c r="M425" s="280"/>
      <c r="N425" s="280"/>
      <c r="O425" s="280"/>
      <c r="P425" s="280"/>
      <c r="Q425" s="280"/>
      <c r="R425" s="280"/>
      <c r="S425" s="280"/>
      <c r="T425" s="280"/>
      <c r="U425" s="280"/>
      <c r="V425" s="280"/>
      <c r="W425" s="280"/>
      <c r="X425" s="280"/>
      <c r="Y425" s="280"/>
      <c r="Z425" s="280"/>
      <c r="AA425" s="280"/>
      <c r="AB425" s="280"/>
      <c r="AC425" s="280"/>
      <c r="AD425" s="280"/>
      <c r="AE425" s="280"/>
      <c r="AF425" s="280"/>
      <c r="AG425" s="280"/>
      <c r="AH425" s="280"/>
      <c r="AI425" s="280"/>
    </row>
    <row r="426" ht="14.25" customHeight="1">
      <c r="B426" s="280"/>
      <c r="C426" s="280"/>
      <c r="D426" s="280"/>
      <c r="E426" s="280"/>
      <c r="F426" s="280"/>
      <c r="G426" s="280"/>
      <c r="H426" s="280"/>
      <c r="I426" s="280"/>
      <c r="J426" s="280"/>
      <c r="K426" s="280"/>
      <c r="L426" s="280"/>
      <c r="M426" s="280"/>
      <c r="N426" s="280"/>
      <c r="O426" s="280"/>
      <c r="P426" s="280"/>
      <c r="Q426" s="280"/>
      <c r="R426" s="280"/>
      <c r="S426" s="280"/>
      <c r="T426" s="280"/>
      <c r="U426" s="280"/>
      <c r="V426" s="280"/>
      <c r="W426" s="280"/>
      <c r="X426" s="280"/>
      <c r="Y426" s="280"/>
      <c r="Z426" s="280"/>
      <c r="AA426" s="280"/>
      <c r="AB426" s="280"/>
      <c r="AC426" s="280"/>
      <c r="AD426" s="280"/>
      <c r="AE426" s="280"/>
      <c r="AF426" s="280"/>
      <c r="AG426" s="280"/>
      <c r="AH426" s="280"/>
      <c r="AI426" s="280"/>
    </row>
    <row r="427" ht="14.25" customHeight="1">
      <c r="B427" s="280"/>
      <c r="C427" s="280"/>
      <c r="D427" s="280"/>
      <c r="E427" s="280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  <c r="Z427" s="280"/>
      <c r="AA427" s="280"/>
      <c r="AB427" s="280"/>
      <c r="AC427" s="280"/>
      <c r="AD427" s="280"/>
      <c r="AE427" s="280"/>
      <c r="AF427" s="280"/>
      <c r="AG427" s="280"/>
      <c r="AH427" s="280"/>
      <c r="AI427" s="280"/>
    </row>
    <row r="428" ht="14.25" customHeight="1">
      <c r="B428" s="280"/>
      <c r="C428" s="280"/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</row>
    <row r="429" ht="14.25" customHeight="1">
      <c r="B429" s="280"/>
      <c r="C429" s="280"/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280"/>
      <c r="U429" s="280"/>
      <c r="V429" s="280"/>
      <c r="W429" s="280"/>
      <c r="X429" s="280"/>
      <c r="Y429" s="280"/>
      <c r="Z429" s="280"/>
      <c r="AA429" s="280"/>
      <c r="AB429" s="280"/>
      <c r="AC429" s="280"/>
      <c r="AD429" s="280"/>
      <c r="AE429" s="280"/>
      <c r="AF429" s="280"/>
      <c r="AG429" s="280"/>
      <c r="AH429" s="280"/>
      <c r="AI429" s="280"/>
    </row>
    <row r="430" ht="14.25" customHeight="1">
      <c r="B430" s="280"/>
      <c r="C430" s="280"/>
      <c r="D430" s="280"/>
      <c r="E430" s="280"/>
      <c r="F430" s="280"/>
      <c r="G430" s="280"/>
      <c r="H430" s="280"/>
      <c r="I430" s="280"/>
      <c r="J430" s="280"/>
      <c r="K430" s="280"/>
      <c r="L430" s="280"/>
      <c r="M430" s="280"/>
      <c r="N430" s="280"/>
      <c r="O430" s="280"/>
      <c r="P430" s="280"/>
      <c r="Q430" s="280"/>
      <c r="R430" s="280"/>
      <c r="S430" s="280"/>
      <c r="T430" s="280"/>
      <c r="U430" s="280"/>
      <c r="V430" s="280"/>
      <c r="W430" s="280"/>
      <c r="X430" s="280"/>
      <c r="Y430" s="280"/>
      <c r="Z430" s="280"/>
      <c r="AA430" s="280"/>
      <c r="AB430" s="280"/>
      <c r="AC430" s="280"/>
      <c r="AD430" s="280"/>
      <c r="AE430" s="280"/>
      <c r="AF430" s="280"/>
      <c r="AG430" s="280"/>
      <c r="AH430" s="280"/>
      <c r="AI430" s="280"/>
    </row>
    <row r="431" ht="14.25" customHeight="1">
      <c r="B431" s="280"/>
      <c r="C431" s="280"/>
      <c r="D431" s="280"/>
      <c r="E431" s="280"/>
      <c r="F431" s="280"/>
      <c r="G431" s="280"/>
      <c r="H431" s="280"/>
      <c r="I431" s="280"/>
      <c r="J431" s="280"/>
      <c r="K431" s="280"/>
      <c r="L431" s="280"/>
      <c r="M431" s="280"/>
      <c r="N431" s="280"/>
      <c r="O431" s="280"/>
      <c r="P431" s="280"/>
      <c r="Q431" s="280"/>
      <c r="R431" s="280"/>
      <c r="S431" s="280"/>
      <c r="T431" s="280"/>
      <c r="U431" s="280"/>
      <c r="V431" s="280"/>
      <c r="W431" s="280"/>
      <c r="X431" s="280"/>
      <c r="Y431" s="280"/>
      <c r="Z431" s="280"/>
      <c r="AA431" s="280"/>
      <c r="AB431" s="280"/>
      <c r="AC431" s="280"/>
      <c r="AD431" s="280"/>
      <c r="AE431" s="280"/>
      <c r="AF431" s="280"/>
      <c r="AG431" s="280"/>
      <c r="AH431" s="280"/>
      <c r="AI431" s="280"/>
    </row>
    <row r="432" ht="14.25" customHeight="1">
      <c r="B432" s="280"/>
      <c r="C432" s="280"/>
      <c r="D432" s="280"/>
      <c r="E432" s="280"/>
      <c r="F432" s="280"/>
      <c r="G432" s="280"/>
      <c r="H432" s="280"/>
      <c r="I432" s="280"/>
      <c r="J432" s="280"/>
      <c r="K432" s="280"/>
      <c r="L432" s="280"/>
      <c r="M432" s="280"/>
      <c r="N432" s="280"/>
      <c r="O432" s="280"/>
      <c r="P432" s="280"/>
      <c r="Q432" s="280"/>
      <c r="R432" s="280"/>
      <c r="S432" s="280"/>
      <c r="T432" s="280"/>
      <c r="U432" s="280"/>
      <c r="V432" s="280"/>
      <c r="W432" s="280"/>
      <c r="X432" s="280"/>
      <c r="Y432" s="280"/>
      <c r="Z432" s="280"/>
      <c r="AA432" s="280"/>
      <c r="AB432" s="280"/>
      <c r="AC432" s="280"/>
      <c r="AD432" s="280"/>
      <c r="AE432" s="280"/>
      <c r="AF432" s="280"/>
      <c r="AG432" s="280"/>
      <c r="AH432" s="280"/>
      <c r="AI432" s="280"/>
    </row>
    <row r="433" ht="14.25" customHeight="1">
      <c r="B433" s="280"/>
      <c r="C433" s="280"/>
      <c r="D433" s="280"/>
      <c r="E433" s="280"/>
      <c r="F433" s="280"/>
      <c r="G433" s="280"/>
      <c r="H433" s="280"/>
      <c r="I433" s="280"/>
      <c r="J433" s="280"/>
      <c r="K433" s="280"/>
      <c r="L433" s="280"/>
      <c r="M433" s="280"/>
      <c r="N433" s="280"/>
      <c r="O433" s="280"/>
      <c r="P433" s="280"/>
      <c r="Q433" s="280"/>
      <c r="R433" s="280"/>
      <c r="S433" s="280"/>
      <c r="T433" s="280"/>
      <c r="U433" s="280"/>
      <c r="V433" s="280"/>
      <c r="W433" s="280"/>
      <c r="X433" s="280"/>
      <c r="Y433" s="280"/>
      <c r="Z433" s="280"/>
      <c r="AA433" s="280"/>
      <c r="AB433" s="280"/>
      <c r="AC433" s="280"/>
      <c r="AD433" s="280"/>
      <c r="AE433" s="280"/>
      <c r="AF433" s="280"/>
      <c r="AG433" s="280"/>
      <c r="AH433" s="280"/>
      <c r="AI433" s="280"/>
    </row>
    <row r="434" ht="14.25" customHeight="1">
      <c r="B434" s="280"/>
      <c r="C434" s="280"/>
      <c r="D434" s="280"/>
      <c r="E434" s="280"/>
      <c r="F434" s="280"/>
      <c r="G434" s="280"/>
      <c r="H434" s="280"/>
      <c r="I434" s="280"/>
      <c r="J434" s="280"/>
      <c r="K434" s="280"/>
      <c r="L434" s="280"/>
      <c r="M434" s="280"/>
      <c r="N434" s="280"/>
      <c r="O434" s="280"/>
      <c r="P434" s="280"/>
      <c r="Q434" s="280"/>
      <c r="R434" s="280"/>
      <c r="S434" s="280"/>
      <c r="T434" s="280"/>
      <c r="U434" s="280"/>
      <c r="V434" s="280"/>
      <c r="W434" s="280"/>
      <c r="X434" s="280"/>
      <c r="Y434" s="280"/>
      <c r="Z434" s="280"/>
      <c r="AA434" s="280"/>
      <c r="AB434" s="280"/>
      <c r="AC434" s="280"/>
      <c r="AD434" s="280"/>
      <c r="AE434" s="280"/>
      <c r="AF434" s="280"/>
      <c r="AG434" s="280"/>
      <c r="AH434" s="280"/>
      <c r="AI434" s="280"/>
    </row>
    <row r="435" ht="14.25" customHeight="1">
      <c r="B435" s="280"/>
      <c r="C435" s="280"/>
      <c r="D435" s="280"/>
      <c r="E435" s="280"/>
      <c r="F435" s="280"/>
      <c r="G435" s="280"/>
      <c r="H435" s="280"/>
      <c r="I435" s="280"/>
      <c r="J435" s="280"/>
      <c r="K435" s="280"/>
      <c r="L435" s="280"/>
      <c r="M435" s="280"/>
      <c r="N435" s="280"/>
      <c r="O435" s="280"/>
      <c r="P435" s="280"/>
      <c r="Q435" s="280"/>
      <c r="R435" s="280"/>
      <c r="S435" s="280"/>
      <c r="T435" s="280"/>
      <c r="U435" s="280"/>
      <c r="V435" s="280"/>
      <c r="W435" s="280"/>
      <c r="X435" s="280"/>
      <c r="Y435" s="280"/>
      <c r="Z435" s="280"/>
      <c r="AA435" s="280"/>
      <c r="AB435" s="280"/>
      <c r="AC435" s="280"/>
      <c r="AD435" s="280"/>
      <c r="AE435" s="280"/>
      <c r="AF435" s="280"/>
      <c r="AG435" s="280"/>
      <c r="AH435" s="280"/>
      <c r="AI435" s="280"/>
    </row>
    <row r="436" ht="14.25" customHeight="1">
      <c r="B436" s="280"/>
      <c r="C436" s="280"/>
      <c r="D436" s="280"/>
      <c r="E436" s="280"/>
      <c r="F436" s="280"/>
      <c r="G436" s="280"/>
      <c r="H436" s="280"/>
      <c r="I436" s="280"/>
      <c r="J436" s="280"/>
      <c r="K436" s="280"/>
      <c r="L436" s="280"/>
      <c r="M436" s="280"/>
      <c r="N436" s="280"/>
      <c r="O436" s="280"/>
      <c r="P436" s="280"/>
      <c r="Q436" s="280"/>
      <c r="R436" s="280"/>
      <c r="S436" s="280"/>
      <c r="T436" s="280"/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80"/>
      <c r="AI436" s="280"/>
    </row>
    <row r="437" ht="14.25" customHeight="1">
      <c r="B437" s="280"/>
      <c r="C437" s="280"/>
      <c r="D437" s="280"/>
      <c r="E437" s="280"/>
      <c r="F437" s="280"/>
      <c r="G437" s="280"/>
      <c r="H437" s="280"/>
      <c r="I437" s="280"/>
      <c r="J437" s="280"/>
      <c r="K437" s="280"/>
      <c r="L437" s="280"/>
      <c r="M437" s="280"/>
      <c r="N437" s="280"/>
      <c r="O437" s="280"/>
      <c r="P437" s="280"/>
      <c r="Q437" s="280"/>
      <c r="R437" s="280"/>
      <c r="S437" s="280"/>
      <c r="T437" s="280"/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80"/>
      <c r="AI437" s="280"/>
    </row>
    <row r="438" ht="14.25" customHeight="1">
      <c r="B438" s="280"/>
      <c r="C438" s="280"/>
      <c r="D438" s="280"/>
      <c r="E438" s="280"/>
      <c r="F438" s="280"/>
      <c r="G438" s="280"/>
      <c r="H438" s="280"/>
      <c r="I438" s="280"/>
      <c r="J438" s="280"/>
      <c r="K438" s="280"/>
      <c r="L438" s="280"/>
      <c r="M438" s="280"/>
      <c r="N438" s="280"/>
      <c r="O438" s="280"/>
      <c r="P438" s="280"/>
      <c r="Q438" s="280"/>
      <c r="R438" s="280"/>
      <c r="S438" s="280"/>
      <c r="T438" s="280"/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80"/>
      <c r="AI438" s="280"/>
    </row>
    <row r="439" ht="14.25" customHeight="1">
      <c r="B439" s="280"/>
      <c r="C439" s="280"/>
      <c r="D439" s="280"/>
      <c r="E439" s="280"/>
      <c r="F439" s="280"/>
      <c r="G439" s="280"/>
      <c r="H439" s="280"/>
      <c r="I439" s="280"/>
      <c r="J439" s="280"/>
      <c r="K439" s="280"/>
      <c r="L439" s="280"/>
      <c r="M439" s="280"/>
      <c r="N439" s="280"/>
      <c r="O439" s="280"/>
      <c r="P439" s="280"/>
      <c r="Q439" s="280"/>
      <c r="R439" s="280"/>
      <c r="S439" s="280"/>
      <c r="T439" s="280"/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80"/>
      <c r="AI439" s="280"/>
    </row>
    <row r="440" ht="14.25" customHeight="1">
      <c r="B440" s="280"/>
      <c r="C440" s="280"/>
      <c r="D440" s="280"/>
      <c r="E440" s="280"/>
      <c r="F440" s="280"/>
      <c r="G440" s="280"/>
      <c r="H440" s="280"/>
      <c r="I440" s="280"/>
      <c r="J440" s="280"/>
      <c r="K440" s="280"/>
      <c r="L440" s="280"/>
      <c r="M440" s="280"/>
      <c r="N440" s="280"/>
      <c r="O440" s="280"/>
      <c r="P440" s="280"/>
      <c r="Q440" s="280"/>
      <c r="R440" s="280"/>
      <c r="S440" s="280"/>
      <c r="T440" s="280"/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80"/>
      <c r="AI440" s="280"/>
    </row>
    <row r="441" ht="14.25" customHeight="1">
      <c r="B441" s="280"/>
      <c r="C441" s="280"/>
      <c r="D441" s="280"/>
      <c r="E441" s="280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  <c r="Z441" s="280"/>
      <c r="AA441" s="280"/>
      <c r="AB441" s="280"/>
      <c r="AC441" s="280"/>
      <c r="AD441" s="280"/>
      <c r="AE441" s="280"/>
      <c r="AF441" s="280"/>
      <c r="AG441" s="280"/>
      <c r="AH441" s="280"/>
      <c r="AI441" s="280"/>
    </row>
    <row r="442" ht="14.25" customHeight="1">
      <c r="B442" s="280"/>
      <c r="C442" s="280"/>
      <c r="D442" s="280"/>
      <c r="E442" s="280"/>
      <c r="F442" s="280"/>
      <c r="G442" s="280"/>
      <c r="H442" s="280"/>
      <c r="I442" s="280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  <c r="T442" s="280"/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80"/>
      <c r="AI442" s="280"/>
    </row>
    <row r="443" ht="14.25" customHeight="1">
      <c r="B443" s="280"/>
      <c r="C443" s="280"/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0"/>
      <c r="O443" s="280"/>
      <c r="P443" s="280"/>
      <c r="Q443" s="280"/>
      <c r="R443" s="280"/>
      <c r="S443" s="280"/>
      <c r="T443" s="280"/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80"/>
      <c r="AI443" s="280"/>
    </row>
    <row r="444" ht="14.25" customHeight="1">
      <c r="B444" s="280"/>
      <c r="C444" s="280"/>
      <c r="D444" s="280"/>
      <c r="E444" s="280"/>
      <c r="F444" s="280"/>
      <c r="G444" s="280"/>
      <c r="H444" s="280"/>
      <c r="I444" s="280"/>
      <c r="J444" s="280"/>
      <c r="K444" s="280"/>
      <c r="L444" s="280"/>
      <c r="M444" s="280"/>
      <c r="N444" s="280"/>
      <c r="O444" s="280"/>
      <c r="P444" s="280"/>
      <c r="Q444" s="280"/>
      <c r="R444" s="280"/>
      <c r="S444" s="280"/>
      <c r="T444" s="280"/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80"/>
      <c r="AI444" s="280"/>
    </row>
    <row r="445" ht="14.25" customHeight="1">
      <c r="B445" s="280"/>
      <c r="C445" s="280"/>
      <c r="D445" s="280"/>
      <c r="E445" s="280"/>
      <c r="F445" s="280"/>
      <c r="G445" s="280"/>
      <c r="H445" s="280"/>
      <c r="I445" s="280"/>
      <c r="J445" s="280"/>
      <c r="K445" s="280"/>
      <c r="L445" s="280"/>
      <c r="M445" s="280"/>
      <c r="N445" s="280"/>
      <c r="O445" s="280"/>
      <c r="P445" s="280"/>
      <c r="Q445" s="280"/>
      <c r="R445" s="280"/>
      <c r="S445" s="280"/>
      <c r="T445" s="280"/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80"/>
      <c r="AI445" s="280"/>
    </row>
    <row r="446" ht="14.25" customHeight="1">
      <c r="B446" s="280"/>
      <c r="C446" s="280"/>
      <c r="D446" s="280"/>
      <c r="E446" s="280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0"/>
      <c r="R446" s="280"/>
      <c r="S446" s="280"/>
      <c r="T446" s="280"/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80"/>
      <c r="AI446" s="280"/>
    </row>
    <row r="447" ht="14.25" customHeight="1">
      <c r="B447" s="280"/>
      <c r="C447" s="280"/>
      <c r="D447" s="280"/>
      <c r="E447" s="280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0"/>
      <c r="R447" s="280"/>
      <c r="S447" s="280"/>
      <c r="T447" s="280"/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80"/>
      <c r="AI447" s="280"/>
    </row>
    <row r="448" ht="14.25" customHeight="1">
      <c r="B448" s="280"/>
      <c r="C448" s="280"/>
      <c r="D448" s="280"/>
      <c r="E448" s="280"/>
      <c r="F448" s="280"/>
      <c r="G448" s="280"/>
      <c r="H448" s="280"/>
      <c r="I448" s="280"/>
      <c r="J448" s="280"/>
      <c r="K448" s="280"/>
      <c r="L448" s="280"/>
      <c r="M448" s="280"/>
      <c r="N448" s="280"/>
      <c r="O448" s="280"/>
      <c r="P448" s="280"/>
      <c r="Q448" s="280"/>
      <c r="R448" s="280"/>
      <c r="S448" s="280"/>
      <c r="T448" s="280"/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80"/>
      <c r="AI448" s="280"/>
    </row>
    <row r="449" ht="14.25" customHeight="1">
      <c r="B449" s="280"/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80"/>
      <c r="AI449" s="280"/>
    </row>
    <row r="450" ht="14.25" customHeight="1">
      <c r="B450" s="280"/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80"/>
      <c r="AI450" s="280"/>
    </row>
    <row r="451" ht="14.25" customHeight="1">
      <c r="B451" s="280"/>
      <c r="C451" s="280"/>
      <c r="D451" s="280"/>
      <c r="E451" s="280"/>
      <c r="F451" s="280"/>
      <c r="G451" s="280"/>
      <c r="H451" s="280"/>
      <c r="I451" s="280"/>
      <c r="J451" s="280"/>
      <c r="K451" s="280"/>
      <c r="L451" s="280"/>
      <c r="M451" s="280"/>
      <c r="N451" s="280"/>
      <c r="O451" s="280"/>
      <c r="P451" s="280"/>
      <c r="Q451" s="280"/>
      <c r="R451" s="280"/>
      <c r="S451" s="280"/>
      <c r="T451" s="280"/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80"/>
      <c r="AI451" s="280"/>
    </row>
    <row r="452" ht="14.25" customHeight="1">
      <c r="B452" s="280"/>
      <c r="C452" s="280"/>
      <c r="D452" s="280"/>
      <c r="E452" s="280"/>
      <c r="F452" s="280"/>
      <c r="G452" s="280"/>
      <c r="H452" s="280"/>
      <c r="I452" s="280"/>
      <c r="J452" s="280"/>
      <c r="K452" s="280"/>
      <c r="L452" s="280"/>
      <c r="M452" s="280"/>
      <c r="N452" s="280"/>
      <c r="O452" s="280"/>
      <c r="P452" s="280"/>
      <c r="Q452" s="280"/>
      <c r="R452" s="280"/>
      <c r="S452" s="280"/>
      <c r="T452" s="280"/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80"/>
      <c r="AI452" s="280"/>
    </row>
    <row r="453" ht="14.25" customHeight="1">
      <c r="B453" s="280"/>
      <c r="C453" s="280"/>
      <c r="D453" s="280"/>
      <c r="E453" s="280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80"/>
      <c r="AI453" s="280"/>
    </row>
    <row r="454" ht="14.25" customHeight="1">
      <c r="B454" s="280"/>
      <c r="C454" s="280"/>
      <c r="D454" s="280"/>
      <c r="E454" s="280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80"/>
      <c r="AI454" s="280"/>
    </row>
    <row r="455" ht="14.25" customHeight="1">
      <c r="B455" s="280"/>
      <c r="C455" s="280"/>
      <c r="D455" s="280"/>
      <c r="E455" s="280"/>
      <c r="F455" s="280"/>
      <c r="G455" s="280"/>
      <c r="H455" s="280"/>
      <c r="I455" s="280"/>
      <c r="J455" s="280"/>
      <c r="K455" s="280"/>
      <c r="L455" s="280"/>
      <c r="M455" s="280"/>
      <c r="N455" s="280"/>
      <c r="O455" s="280"/>
      <c r="P455" s="280"/>
      <c r="Q455" s="280"/>
      <c r="R455" s="280"/>
      <c r="S455" s="280"/>
      <c r="T455" s="280"/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80"/>
      <c r="AI455" s="280"/>
    </row>
    <row r="456" ht="14.25" customHeight="1">
      <c r="B456" s="280"/>
      <c r="C456" s="280"/>
      <c r="D456" s="280"/>
      <c r="E456" s="280"/>
      <c r="F456" s="280"/>
      <c r="G456" s="280"/>
      <c r="H456" s="280"/>
      <c r="I456" s="280"/>
      <c r="J456" s="280"/>
      <c r="K456" s="280"/>
      <c r="L456" s="280"/>
      <c r="M456" s="280"/>
      <c r="N456" s="280"/>
      <c r="O456" s="280"/>
      <c r="P456" s="280"/>
      <c r="Q456" s="280"/>
      <c r="R456" s="280"/>
      <c r="S456" s="280"/>
      <c r="T456" s="280"/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80"/>
      <c r="AI456" s="280"/>
    </row>
    <row r="457" ht="14.25" customHeight="1">
      <c r="B457" s="280"/>
      <c r="C457" s="280"/>
      <c r="D457" s="280"/>
      <c r="E457" s="280"/>
      <c r="F457" s="280"/>
      <c r="G457" s="280"/>
      <c r="H457" s="280"/>
      <c r="I457" s="280"/>
      <c r="J457" s="280"/>
      <c r="K457" s="280"/>
      <c r="L457" s="280"/>
      <c r="M457" s="280"/>
      <c r="N457" s="280"/>
      <c r="O457" s="280"/>
      <c r="P457" s="280"/>
      <c r="Q457" s="280"/>
      <c r="R457" s="280"/>
      <c r="S457" s="280"/>
      <c r="T457" s="280"/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80"/>
      <c r="AI457" s="280"/>
    </row>
    <row r="458" ht="14.25" customHeight="1">
      <c r="B458" s="280"/>
      <c r="C458" s="280"/>
      <c r="D458" s="280"/>
      <c r="E458" s="280"/>
      <c r="F458" s="280"/>
      <c r="G458" s="280"/>
      <c r="H458" s="280"/>
      <c r="I458" s="280"/>
      <c r="J458" s="280"/>
      <c r="K458" s="280"/>
      <c r="L458" s="280"/>
      <c r="M458" s="280"/>
      <c r="N458" s="280"/>
      <c r="O458" s="280"/>
      <c r="P458" s="280"/>
      <c r="Q458" s="280"/>
      <c r="R458" s="280"/>
      <c r="S458" s="280"/>
      <c r="T458" s="280"/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80"/>
      <c r="AI458" s="280"/>
    </row>
    <row r="459" ht="14.25" customHeight="1">
      <c r="B459" s="280"/>
      <c r="C459" s="280"/>
      <c r="D459" s="280"/>
      <c r="E459" s="280"/>
      <c r="F459" s="280"/>
      <c r="G459" s="280"/>
      <c r="H459" s="280"/>
      <c r="I459" s="280"/>
      <c r="J459" s="280"/>
      <c r="K459" s="280"/>
      <c r="L459" s="280"/>
      <c r="M459" s="280"/>
      <c r="N459" s="280"/>
      <c r="O459" s="280"/>
      <c r="P459" s="280"/>
      <c r="Q459" s="280"/>
      <c r="R459" s="280"/>
      <c r="S459" s="280"/>
      <c r="T459" s="280"/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80"/>
      <c r="AI459" s="280"/>
    </row>
    <row r="460" ht="14.25" customHeight="1">
      <c r="B460" s="280"/>
      <c r="C460" s="280"/>
      <c r="D460" s="280"/>
      <c r="E460" s="280"/>
      <c r="F460" s="280"/>
      <c r="G460" s="280"/>
      <c r="H460" s="280"/>
      <c r="I460" s="280"/>
      <c r="J460" s="280"/>
      <c r="K460" s="280"/>
      <c r="L460" s="280"/>
      <c r="M460" s="280"/>
      <c r="N460" s="280"/>
      <c r="O460" s="280"/>
      <c r="P460" s="280"/>
      <c r="Q460" s="280"/>
      <c r="R460" s="280"/>
      <c r="S460" s="280"/>
      <c r="T460" s="280"/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80"/>
      <c r="AI460" s="280"/>
    </row>
    <row r="461" ht="14.25" customHeight="1">
      <c r="B461" s="280"/>
      <c r="C461" s="280"/>
      <c r="D461" s="280"/>
      <c r="E461" s="280"/>
      <c r="F461" s="280"/>
      <c r="G461" s="280"/>
      <c r="H461" s="280"/>
      <c r="I461" s="280"/>
      <c r="J461" s="280"/>
      <c r="K461" s="280"/>
      <c r="L461" s="280"/>
      <c r="M461" s="280"/>
      <c r="N461" s="280"/>
      <c r="O461" s="280"/>
      <c r="P461" s="280"/>
      <c r="Q461" s="280"/>
      <c r="R461" s="280"/>
      <c r="S461" s="280"/>
      <c r="T461" s="280"/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80"/>
      <c r="AI461" s="280"/>
    </row>
    <row r="462" ht="14.25" customHeight="1">
      <c r="B462" s="280"/>
      <c r="C462" s="280"/>
      <c r="D462" s="280"/>
      <c r="E462" s="280"/>
      <c r="F462" s="280"/>
      <c r="G462" s="280"/>
      <c r="H462" s="280"/>
      <c r="I462" s="280"/>
      <c r="J462" s="280"/>
      <c r="K462" s="280"/>
      <c r="L462" s="280"/>
      <c r="M462" s="280"/>
      <c r="N462" s="280"/>
      <c r="O462" s="280"/>
      <c r="P462" s="280"/>
      <c r="Q462" s="280"/>
      <c r="R462" s="280"/>
      <c r="S462" s="280"/>
      <c r="T462" s="280"/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80"/>
      <c r="AI462" s="280"/>
    </row>
    <row r="463" ht="14.25" customHeight="1">
      <c r="B463" s="280"/>
      <c r="C463" s="280"/>
      <c r="D463" s="280"/>
      <c r="E463" s="280"/>
      <c r="F463" s="280"/>
      <c r="G463" s="280"/>
      <c r="H463" s="280"/>
      <c r="I463" s="280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80"/>
      <c r="AI463" s="280"/>
    </row>
    <row r="464" ht="14.25" customHeight="1">
      <c r="B464" s="280"/>
      <c r="C464" s="280"/>
      <c r="D464" s="280"/>
      <c r="E464" s="280"/>
      <c r="F464" s="280"/>
      <c r="G464" s="280"/>
      <c r="H464" s="280"/>
      <c r="I464" s="280"/>
      <c r="J464" s="280"/>
      <c r="K464" s="280"/>
      <c r="L464" s="280"/>
      <c r="M464" s="280"/>
      <c r="N464" s="280"/>
      <c r="O464" s="280"/>
      <c r="P464" s="280"/>
      <c r="Q464" s="280"/>
      <c r="R464" s="280"/>
      <c r="S464" s="280"/>
      <c r="T464" s="280"/>
      <c r="U464" s="280"/>
      <c r="V464" s="280"/>
      <c r="W464" s="280"/>
      <c r="X464" s="280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80"/>
      <c r="AI464" s="280"/>
    </row>
    <row r="465" ht="14.25" customHeight="1">
      <c r="B465" s="280"/>
      <c r="C465" s="280"/>
      <c r="D465" s="280"/>
      <c r="E465" s="280"/>
      <c r="F465" s="280"/>
      <c r="G465" s="280"/>
      <c r="H465" s="280"/>
      <c r="I465" s="280"/>
      <c r="J465" s="280"/>
      <c r="K465" s="280"/>
      <c r="L465" s="280"/>
      <c r="M465" s="280"/>
      <c r="N465" s="280"/>
      <c r="O465" s="280"/>
      <c r="P465" s="280"/>
      <c r="Q465" s="280"/>
      <c r="R465" s="280"/>
      <c r="S465" s="280"/>
      <c r="T465" s="280"/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80"/>
      <c r="AI465" s="280"/>
    </row>
    <row r="466" ht="14.25" customHeight="1">
      <c r="B466" s="280"/>
      <c r="C466" s="280"/>
      <c r="D466" s="280"/>
      <c r="E466" s="280"/>
      <c r="F466" s="280"/>
      <c r="G466" s="280"/>
      <c r="H466" s="280"/>
      <c r="I466" s="280"/>
      <c r="J466" s="280"/>
      <c r="K466" s="280"/>
      <c r="L466" s="280"/>
      <c r="M466" s="280"/>
      <c r="N466" s="280"/>
      <c r="O466" s="280"/>
      <c r="P466" s="280"/>
      <c r="Q466" s="280"/>
      <c r="R466" s="280"/>
      <c r="S466" s="280"/>
      <c r="T466" s="280"/>
      <c r="U466" s="280"/>
      <c r="V466" s="280"/>
      <c r="W466" s="280"/>
      <c r="X466" s="280"/>
      <c r="Y466" s="280"/>
      <c r="Z466" s="280"/>
      <c r="AA466" s="280"/>
      <c r="AB466" s="280"/>
      <c r="AC466" s="280"/>
      <c r="AD466" s="280"/>
      <c r="AE466" s="280"/>
      <c r="AF466" s="280"/>
      <c r="AG466" s="280"/>
      <c r="AH466" s="280"/>
      <c r="AI466" s="280"/>
    </row>
    <row r="467" ht="14.25" customHeight="1">
      <c r="B467" s="280"/>
      <c r="C467" s="280"/>
      <c r="D467" s="280"/>
      <c r="E467" s="280"/>
      <c r="F467" s="280"/>
      <c r="G467" s="280"/>
      <c r="H467" s="280"/>
      <c r="I467" s="280"/>
      <c r="J467" s="280"/>
      <c r="K467" s="280"/>
      <c r="L467" s="280"/>
      <c r="M467" s="280"/>
      <c r="N467" s="280"/>
      <c r="O467" s="280"/>
      <c r="P467" s="280"/>
      <c r="Q467" s="280"/>
      <c r="R467" s="280"/>
      <c r="S467" s="280"/>
      <c r="T467" s="280"/>
      <c r="U467" s="280"/>
      <c r="V467" s="280"/>
      <c r="W467" s="280"/>
      <c r="X467" s="280"/>
      <c r="Y467" s="280"/>
      <c r="Z467" s="280"/>
      <c r="AA467" s="280"/>
      <c r="AB467" s="280"/>
      <c r="AC467" s="280"/>
      <c r="AD467" s="280"/>
      <c r="AE467" s="280"/>
      <c r="AF467" s="280"/>
      <c r="AG467" s="280"/>
      <c r="AH467" s="280"/>
      <c r="AI467" s="280"/>
    </row>
    <row r="468" ht="14.25" customHeight="1">
      <c r="B468" s="280"/>
      <c r="C468" s="280"/>
      <c r="D468" s="280"/>
      <c r="E468" s="280"/>
      <c r="F468" s="280"/>
      <c r="G468" s="280"/>
      <c r="H468" s="280"/>
      <c r="I468" s="280"/>
      <c r="J468" s="280"/>
      <c r="K468" s="280"/>
      <c r="L468" s="280"/>
      <c r="M468" s="280"/>
      <c r="N468" s="280"/>
      <c r="O468" s="280"/>
      <c r="P468" s="280"/>
      <c r="Q468" s="280"/>
      <c r="R468" s="280"/>
      <c r="S468" s="280"/>
      <c r="T468" s="280"/>
      <c r="U468" s="280"/>
      <c r="V468" s="280"/>
      <c r="W468" s="280"/>
      <c r="X468" s="280"/>
      <c r="Y468" s="280"/>
      <c r="Z468" s="280"/>
      <c r="AA468" s="280"/>
      <c r="AB468" s="280"/>
      <c r="AC468" s="280"/>
      <c r="AD468" s="280"/>
      <c r="AE468" s="280"/>
      <c r="AF468" s="280"/>
      <c r="AG468" s="280"/>
      <c r="AH468" s="280"/>
      <c r="AI468" s="280"/>
    </row>
    <row r="469" ht="14.25" customHeight="1">
      <c r="B469" s="280"/>
      <c r="C469" s="280"/>
      <c r="D469" s="280"/>
      <c r="E469" s="280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  <c r="Z469" s="280"/>
      <c r="AA469" s="280"/>
      <c r="AB469" s="280"/>
      <c r="AC469" s="280"/>
      <c r="AD469" s="280"/>
      <c r="AE469" s="280"/>
      <c r="AF469" s="280"/>
      <c r="AG469" s="280"/>
      <c r="AH469" s="280"/>
      <c r="AI469" s="280"/>
    </row>
    <row r="470" ht="14.25" customHeight="1">
      <c r="B470" s="280"/>
      <c r="C470" s="280"/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</row>
    <row r="471" ht="14.25" customHeight="1">
      <c r="B471" s="280"/>
      <c r="C471" s="280"/>
      <c r="D471" s="280"/>
      <c r="E471" s="280"/>
      <c r="F471" s="280"/>
      <c r="G471" s="280"/>
      <c r="H471" s="280"/>
      <c r="I471" s="280"/>
      <c r="J471" s="280"/>
      <c r="K471" s="280"/>
      <c r="L471" s="280"/>
      <c r="M471" s="280"/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0"/>
      <c r="Y471" s="280"/>
      <c r="Z471" s="280"/>
      <c r="AA471" s="280"/>
      <c r="AB471" s="280"/>
      <c r="AC471" s="280"/>
      <c r="AD471" s="280"/>
      <c r="AE471" s="280"/>
      <c r="AF471" s="280"/>
      <c r="AG471" s="280"/>
      <c r="AH471" s="280"/>
      <c r="AI471" s="280"/>
    </row>
    <row r="472" ht="14.25" customHeight="1">
      <c r="B472" s="280"/>
      <c r="C472" s="280"/>
      <c r="D472" s="280"/>
      <c r="E472" s="280"/>
      <c r="F472" s="280"/>
      <c r="G472" s="280"/>
      <c r="H472" s="280"/>
      <c r="I472" s="280"/>
      <c r="J472" s="280"/>
      <c r="K472" s="280"/>
      <c r="L472" s="280"/>
      <c r="M472" s="280"/>
      <c r="N472" s="280"/>
      <c r="O472" s="280"/>
      <c r="P472" s="280"/>
      <c r="Q472" s="280"/>
      <c r="R472" s="280"/>
      <c r="S472" s="280"/>
      <c r="T472" s="280"/>
      <c r="U472" s="280"/>
      <c r="V472" s="280"/>
      <c r="W472" s="280"/>
      <c r="X472" s="280"/>
      <c r="Y472" s="280"/>
      <c r="Z472" s="280"/>
      <c r="AA472" s="280"/>
      <c r="AB472" s="280"/>
      <c r="AC472" s="280"/>
      <c r="AD472" s="280"/>
      <c r="AE472" s="280"/>
      <c r="AF472" s="280"/>
      <c r="AG472" s="280"/>
      <c r="AH472" s="280"/>
      <c r="AI472" s="280"/>
    </row>
    <row r="473" ht="14.25" customHeight="1">
      <c r="B473" s="280"/>
      <c r="C473" s="280"/>
      <c r="D473" s="280"/>
      <c r="E473" s="280"/>
      <c r="F473" s="280"/>
      <c r="G473" s="280"/>
      <c r="H473" s="280"/>
      <c r="I473" s="280"/>
      <c r="J473" s="280"/>
      <c r="K473" s="280"/>
      <c r="L473" s="280"/>
      <c r="M473" s="280"/>
      <c r="N473" s="280"/>
      <c r="O473" s="280"/>
      <c r="P473" s="280"/>
      <c r="Q473" s="280"/>
      <c r="R473" s="280"/>
      <c r="S473" s="280"/>
      <c r="T473" s="280"/>
      <c r="U473" s="280"/>
      <c r="V473" s="280"/>
      <c r="W473" s="280"/>
      <c r="X473" s="280"/>
      <c r="Y473" s="280"/>
      <c r="Z473" s="280"/>
      <c r="AA473" s="280"/>
      <c r="AB473" s="280"/>
      <c r="AC473" s="280"/>
      <c r="AD473" s="280"/>
      <c r="AE473" s="280"/>
      <c r="AF473" s="280"/>
      <c r="AG473" s="280"/>
      <c r="AH473" s="280"/>
      <c r="AI473" s="280"/>
    </row>
    <row r="474" ht="14.25" customHeight="1">
      <c r="B474" s="280"/>
      <c r="C474" s="280"/>
      <c r="D474" s="280"/>
      <c r="E474" s="280"/>
      <c r="F474" s="280"/>
      <c r="G474" s="280"/>
      <c r="H474" s="280"/>
      <c r="I474" s="280"/>
      <c r="J474" s="280"/>
      <c r="K474" s="280"/>
      <c r="L474" s="280"/>
      <c r="M474" s="280"/>
      <c r="N474" s="280"/>
      <c r="O474" s="280"/>
      <c r="P474" s="280"/>
      <c r="Q474" s="280"/>
      <c r="R474" s="280"/>
      <c r="S474" s="280"/>
      <c r="T474" s="280"/>
      <c r="U474" s="280"/>
      <c r="V474" s="280"/>
      <c r="W474" s="280"/>
      <c r="X474" s="280"/>
      <c r="Y474" s="280"/>
      <c r="Z474" s="280"/>
      <c r="AA474" s="280"/>
      <c r="AB474" s="280"/>
      <c r="AC474" s="280"/>
      <c r="AD474" s="280"/>
      <c r="AE474" s="280"/>
      <c r="AF474" s="280"/>
      <c r="AG474" s="280"/>
      <c r="AH474" s="280"/>
      <c r="AI474" s="280"/>
    </row>
    <row r="475" ht="14.25" customHeight="1">
      <c r="B475" s="280"/>
      <c r="C475" s="280"/>
      <c r="D475" s="280"/>
      <c r="E475" s="280"/>
      <c r="F475" s="280"/>
      <c r="G475" s="280"/>
      <c r="H475" s="280"/>
      <c r="I475" s="280"/>
      <c r="J475" s="280"/>
      <c r="K475" s="280"/>
      <c r="L475" s="280"/>
      <c r="M475" s="280"/>
      <c r="N475" s="280"/>
      <c r="O475" s="280"/>
      <c r="P475" s="280"/>
      <c r="Q475" s="280"/>
      <c r="R475" s="280"/>
      <c r="S475" s="280"/>
      <c r="T475" s="280"/>
      <c r="U475" s="280"/>
      <c r="V475" s="280"/>
      <c r="W475" s="280"/>
      <c r="X475" s="280"/>
      <c r="Y475" s="280"/>
      <c r="Z475" s="280"/>
      <c r="AA475" s="280"/>
      <c r="AB475" s="280"/>
      <c r="AC475" s="280"/>
      <c r="AD475" s="280"/>
      <c r="AE475" s="280"/>
      <c r="AF475" s="280"/>
      <c r="AG475" s="280"/>
      <c r="AH475" s="280"/>
      <c r="AI475" s="280"/>
    </row>
    <row r="476" ht="14.25" customHeight="1">
      <c r="B476" s="280"/>
      <c r="C476" s="280"/>
      <c r="D476" s="280"/>
      <c r="E476" s="280"/>
      <c r="F476" s="280"/>
      <c r="G476" s="280"/>
      <c r="H476" s="280"/>
      <c r="I476" s="280"/>
      <c r="J476" s="280"/>
      <c r="K476" s="280"/>
      <c r="L476" s="280"/>
      <c r="M476" s="280"/>
      <c r="N476" s="280"/>
      <c r="O476" s="280"/>
      <c r="P476" s="280"/>
      <c r="Q476" s="280"/>
      <c r="R476" s="280"/>
      <c r="S476" s="280"/>
      <c r="T476" s="280"/>
      <c r="U476" s="280"/>
      <c r="V476" s="280"/>
      <c r="W476" s="280"/>
      <c r="X476" s="280"/>
      <c r="Y476" s="280"/>
      <c r="Z476" s="280"/>
      <c r="AA476" s="280"/>
      <c r="AB476" s="280"/>
      <c r="AC476" s="280"/>
      <c r="AD476" s="280"/>
      <c r="AE476" s="280"/>
      <c r="AF476" s="280"/>
      <c r="AG476" s="280"/>
      <c r="AH476" s="280"/>
      <c r="AI476" s="280"/>
    </row>
    <row r="477" ht="14.25" customHeight="1">
      <c r="B477" s="280"/>
      <c r="C477" s="280"/>
      <c r="D477" s="280"/>
      <c r="E477" s="280"/>
      <c r="F477" s="280"/>
      <c r="G477" s="280"/>
      <c r="H477" s="280"/>
      <c r="I477" s="280"/>
      <c r="J477" s="280"/>
      <c r="K477" s="280"/>
      <c r="L477" s="280"/>
      <c r="M477" s="280"/>
      <c r="N477" s="280"/>
      <c r="O477" s="280"/>
      <c r="P477" s="280"/>
      <c r="Q477" s="280"/>
      <c r="R477" s="280"/>
      <c r="S477" s="280"/>
      <c r="T477" s="280"/>
      <c r="U477" s="280"/>
      <c r="V477" s="280"/>
      <c r="W477" s="280"/>
      <c r="X477" s="280"/>
      <c r="Y477" s="280"/>
      <c r="Z477" s="280"/>
      <c r="AA477" s="280"/>
      <c r="AB477" s="280"/>
      <c r="AC477" s="280"/>
      <c r="AD477" s="280"/>
      <c r="AE477" s="280"/>
      <c r="AF477" s="280"/>
      <c r="AG477" s="280"/>
      <c r="AH477" s="280"/>
      <c r="AI477" s="280"/>
    </row>
    <row r="478" ht="14.25" customHeight="1">
      <c r="B478" s="280"/>
      <c r="C478" s="280"/>
      <c r="D478" s="280"/>
      <c r="E478" s="280"/>
      <c r="F478" s="280"/>
      <c r="G478" s="280"/>
      <c r="H478" s="280"/>
      <c r="I478" s="280"/>
      <c r="J478" s="280"/>
      <c r="K478" s="280"/>
      <c r="L478" s="280"/>
      <c r="M478" s="280"/>
      <c r="N478" s="280"/>
      <c r="O478" s="280"/>
      <c r="P478" s="280"/>
      <c r="Q478" s="280"/>
      <c r="R478" s="280"/>
      <c r="S478" s="280"/>
      <c r="T478" s="280"/>
      <c r="U478" s="280"/>
      <c r="V478" s="280"/>
      <c r="W478" s="280"/>
      <c r="X478" s="280"/>
      <c r="Y478" s="280"/>
      <c r="Z478" s="280"/>
      <c r="AA478" s="280"/>
      <c r="AB478" s="280"/>
      <c r="AC478" s="280"/>
      <c r="AD478" s="280"/>
      <c r="AE478" s="280"/>
      <c r="AF478" s="280"/>
      <c r="AG478" s="280"/>
      <c r="AH478" s="280"/>
      <c r="AI478" s="280"/>
    </row>
    <row r="479" ht="14.25" customHeight="1">
      <c r="B479" s="280"/>
      <c r="C479" s="280"/>
      <c r="D479" s="280"/>
      <c r="E479" s="280"/>
      <c r="F479" s="280"/>
      <c r="G479" s="280"/>
      <c r="H479" s="280"/>
      <c r="I479" s="280"/>
      <c r="J479" s="280"/>
      <c r="K479" s="280"/>
      <c r="L479" s="280"/>
      <c r="M479" s="280"/>
      <c r="N479" s="280"/>
      <c r="O479" s="280"/>
      <c r="P479" s="280"/>
      <c r="Q479" s="280"/>
      <c r="R479" s="280"/>
      <c r="S479" s="280"/>
      <c r="T479" s="280"/>
      <c r="U479" s="280"/>
      <c r="V479" s="280"/>
      <c r="W479" s="280"/>
      <c r="X479" s="280"/>
      <c r="Y479" s="280"/>
      <c r="Z479" s="280"/>
      <c r="AA479" s="280"/>
      <c r="AB479" s="280"/>
      <c r="AC479" s="280"/>
      <c r="AD479" s="280"/>
      <c r="AE479" s="280"/>
      <c r="AF479" s="280"/>
      <c r="AG479" s="280"/>
      <c r="AH479" s="280"/>
      <c r="AI479" s="280"/>
    </row>
    <row r="480" ht="14.25" customHeight="1">
      <c r="B480" s="280"/>
      <c r="C480" s="280"/>
      <c r="D480" s="280"/>
      <c r="E480" s="280"/>
      <c r="F480" s="280"/>
      <c r="G480" s="280"/>
      <c r="H480" s="280"/>
      <c r="I480" s="280"/>
      <c r="J480" s="280"/>
      <c r="K480" s="280"/>
      <c r="L480" s="280"/>
      <c r="M480" s="280"/>
      <c r="N480" s="280"/>
      <c r="O480" s="280"/>
      <c r="P480" s="280"/>
      <c r="Q480" s="280"/>
      <c r="R480" s="280"/>
      <c r="S480" s="280"/>
      <c r="T480" s="280"/>
      <c r="U480" s="280"/>
      <c r="V480" s="280"/>
      <c r="W480" s="280"/>
      <c r="X480" s="280"/>
      <c r="Y480" s="280"/>
      <c r="Z480" s="280"/>
      <c r="AA480" s="280"/>
      <c r="AB480" s="280"/>
      <c r="AC480" s="280"/>
      <c r="AD480" s="280"/>
      <c r="AE480" s="280"/>
      <c r="AF480" s="280"/>
      <c r="AG480" s="280"/>
      <c r="AH480" s="280"/>
      <c r="AI480" s="280"/>
    </row>
    <row r="481" ht="14.25" customHeight="1">
      <c r="B481" s="280"/>
      <c r="C481" s="280"/>
      <c r="D481" s="280"/>
      <c r="E481" s="280"/>
      <c r="F481" s="280"/>
      <c r="G481" s="280"/>
      <c r="H481" s="280"/>
      <c r="I481" s="280"/>
      <c r="J481" s="280"/>
      <c r="K481" s="280"/>
      <c r="L481" s="280"/>
      <c r="M481" s="280"/>
      <c r="N481" s="280"/>
      <c r="O481" s="280"/>
      <c r="P481" s="280"/>
      <c r="Q481" s="280"/>
      <c r="R481" s="280"/>
      <c r="S481" s="280"/>
      <c r="T481" s="280"/>
      <c r="U481" s="280"/>
      <c r="V481" s="280"/>
      <c r="W481" s="280"/>
      <c r="X481" s="280"/>
      <c r="Y481" s="280"/>
      <c r="Z481" s="280"/>
      <c r="AA481" s="280"/>
      <c r="AB481" s="280"/>
      <c r="AC481" s="280"/>
      <c r="AD481" s="280"/>
      <c r="AE481" s="280"/>
      <c r="AF481" s="280"/>
      <c r="AG481" s="280"/>
      <c r="AH481" s="280"/>
      <c r="AI481" s="280"/>
    </row>
    <row r="482" ht="14.25" customHeight="1">
      <c r="B482" s="280"/>
      <c r="C482" s="280"/>
      <c r="D482" s="280"/>
      <c r="E482" s="280"/>
      <c r="F482" s="280"/>
      <c r="G482" s="280"/>
      <c r="H482" s="280"/>
      <c r="I482" s="280"/>
      <c r="J482" s="280"/>
      <c r="K482" s="280"/>
      <c r="L482" s="280"/>
      <c r="M482" s="280"/>
      <c r="N482" s="280"/>
      <c r="O482" s="280"/>
      <c r="P482" s="280"/>
      <c r="Q482" s="280"/>
      <c r="R482" s="280"/>
      <c r="S482" s="280"/>
      <c r="T482" s="280"/>
      <c r="U482" s="280"/>
      <c r="V482" s="280"/>
      <c r="W482" s="280"/>
      <c r="X482" s="280"/>
      <c r="Y482" s="280"/>
      <c r="Z482" s="280"/>
      <c r="AA482" s="280"/>
      <c r="AB482" s="280"/>
      <c r="AC482" s="280"/>
      <c r="AD482" s="280"/>
      <c r="AE482" s="280"/>
      <c r="AF482" s="280"/>
      <c r="AG482" s="280"/>
      <c r="AH482" s="280"/>
      <c r="AI482" s="280"/>
    </row>
    <row r="483" ht="14.25" customHeight="1">
      <c r="B483" s="280"/>
      <c r="C483" s="280"/>
      <c r="D483" s="280"/>
      <c r="E483" s="280"/>
      <c r="F483" s="280"/>
      <c r="G483" s="280"/>
      <c r="H483" s="280"/>
      <c r="I483" s="280"/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280"/>
      <c r="U483" s="280"/>
      <c r="V483" s="280"/>
      <c r="W483" s="280"/>
      <c r="X483" s="280"/>
      <c r="Y483" s="280"/>
      <c r="Z483" s="280"/>
      <c r="AA483" s="280"/>
      <c r="AB483" s="280"/>
      <c r="AC483" s="280"/>
      <c r="AD483" s="280"/>
      <c r="AE483" s="280"/>
      <c r="AF483" s="280"/>
      <c r="AG483" s="280"/>
      <c r="AH483" s="280"/>
      <c r="AI483" s="280"/>
    </row>
    <row r="484" ht="14.25" customHeight="1">
      <c r="B484" s="280"/>
      <c r="C484" s="280"/>
      <c r="D484" s="280"/>
      <c r="E484" s="280"/>
      <c r="F484" s="280"/>
      <c r="G484" s="280"/>
      <c r="H484" s="280"/>
      <c r="I484" s="280"/>
      <c r="J484" s="280"/>
      <c r="K484" s="280"/>
      <c r="L484" s="280"/>
      <c r="M484" s="280"/>
      <c r="N484" s="280"/>
      <c r="O484" s="280"/>
      <c r="P484" s="280"/>
      <c r="Q484" s="280"/>
      <c r="R484" s="280"/>
      <c r="S484" s="280"/>
      <c r="T484" s="280"/>
      <c r="U484" s="280"/>
      <c r="V484" s="280"/>
      <c r="W484" s="280"/>
      <c r="X484" s="280"/>
      <c r="Y484" s="280"/>
      <c r="Z484" s="280"/>
      <c r="AA484" s="280"/>
      <c r="AB484" s="280"/>
      <c r="AC484" s="280"/>
      <c r="AD484" s="280"/>
      <c r="AE484" s="280"/>
      <c r="AF484" s="280"/>
      <c r="AG484" s="280"/>
      <c r="AH484" s="280"/>
      <c r="AI484" s="280"/>
    </row>
    <row r="485" ht="14.25" customHeight="1">
      <c r="B485" s="280"/>
      <c r="C485" s="280"/>
      <c r="D485" s="280"/>
      <c r="E485" s="280"/>
      <c r="F485" s="280"/>
      <c r="G485" s="280"/>
      <c r="H485" s="280"/>
      <c r="I485" s="280"/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280"/>
      <c r="U485" s="280"/>
      <c r="V485" s="280"/>
      <c r="W485" s="280"/>
      <c r="X485" s="280"/>
      <c r="Y485" s="280"/>
      <c r="Z485" s="280"/>
      <c r="AA485" s="280"/>
      <c r="AB485" s="280"/>
      <c r="AC485" s="280"/>
      <c r="AD485" s="280"/>
      <c r="AE485" s="280"/>
      <c r="AF485" s="280"/>
      <c r="AG485" s="280"/>
      <c r="AH485" s="280"/>
      <c r="AI485" s="280"/>
    </row>
    <row r="486" ht="14.25" customHeight="1">
      <c r="B486" s="280"/>
      <c r="C486" s="280"/>
      <c r="D486" s="280"/>
      <c r="E486" s="280"/>
      <c r="F486" s="280"/>
      <c r="G486" s="280"/>
      <c r="H486" s="280"/>
      <c r="I486" s="280"/>
      <c r="J486" s="280"/>
      <c r="K486" s="280"/>
      <c r="L486" s="280"/>
      <c r="M486" s="280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  <c r="Z486" s="280"/>
      <c r="AA486" s="280"/>
      <c r="AB486" s="280"/>
      <c r="AC486" s="280"/>
      <c r="AD486" s="280"/>
      <c r="AE486" s="280"/>
      <c r="AF486" s="280"/>
      <c r="AG486" s="280"/>
      <c r="AH486" s="280"/>
      <c r="AI486" s="280"/>
    </row>
    <row r="487" ht="14.25" customHeight="1">
      <c r="B487" s="280"/>
      <c r="C487" s="280"/>
      <c r="D487" s="280"/>
      <c r="E487" s="280"/>
      <c r="F487" s="280"/>
      <c r="G487" s="280"/>
      <c r="H487" s="280"/>
      <c r="I487" s="280"/>
      <c r="J487" s="280"/>
      <c r="K487" s="280"/>
      <c r="L487" s="280"/>
      <c r="M487" s="280"/>
      <c r="N487" s="280"/>
      <c r="O487" s="280"/>
      <c r="P487" s="280"/>
      <c r="Q487" s="280"/>
      <c r="R487" s="280"/>
      <c r="S487" s="280"/>
      <c r="T487" s="280"/>
      <c r="U487" s="280"/>
      <c r="V487" s="280"/>
      <c r="W487" s="280"/>
      <c r="X487" s="280"/>
      <c r="Y487" s="280"/>
      <c r="Z487" s="280"/>
      <c r="AA487" s="280"/>
      <c r="AB487" s="280"/>
      <c r="AC487" s="280"/>
      <c r="AD487" s="280"/>
      <c r="AE487" s="280"/>
      <c r="AF487" s="280"/>
      <c r="AG487" s="280"/>
      <c r="AH487" s="280"/>
      <c r="AI487" s="280"/>
    </row>
    <row r="488" ht="14.25" customHeight="1">
      <c r="B488" s="280"/>
      <c r="C488" s="280"/>
      <c r="D488" s="280"/>
      <c r="E488" s="280"/>
      <c r="F488" s="280"/>
      <c r="G488" s="280"/>
      <c r="H488" s="280"/>
      <c r="I488" s="280"/>
      <c r="J488" s="280"/>
      <c r="K488" s="280"/>
      <c r="L488" s="280"/>
      <c r="M488" s="280"/>
      <c r="N488" s="280"/>
      <c r="O488" s="280"/>
      <c r="P488" s="280"/>
      <c r="Q488" s="280"/>
      <c r="R488" s="280"/>
      <c r="S488" s="280"/>
      <c r="T488" s="280"/>
      <c r="U488" s="280"/>
      <c r="V488" s="280"/>
      <c r="W488" s="280"/>
      <c r="X488" s="280"/>
      <c r="Y488" s="280"/>
      <c r="Z488" s="280"/>
      <c r="AA488" s="280"/>
      <c r="AB488" s="280"/>
      <c r="AC488" s="280"/>
      <c r="AD488" s="280"/>
      <c r="AE488" s="280"/>
      <c r="AF488" s="280"/>
      <c r="AG488" s="280"/>
      <c r="AH488" s="280"/>
      <c r="AI488" s="280"/>
    </row>
    <row r="489" ht="14.25" customHeight="1">
      <c r="B489" s="280"/>
      <c r="C489" s="280"/>
      <c r="D489" s="280"/>
      <c r="E489" s="280"/>
      <c r="F489" s="280"/>
      <c r="G489" s="280"/>
      <c r="H489" s="280"/>
      <c r="I489" s="280"/>
      <c r="J489" s="280"/>
      <c r="K489" s="280"/>
      <c r="L489" s="280"/>
      <c r="M489" s="280"/>
      <c r="N489" s="280"/>
      <c r="O489" s="280"/>
      <c r="P489" s="280"/>
      <c r="Q489" s="280"/>
      <c r="R489" s="280"/>
      <c r="S489" s="280"/>
      <c r="T489" s="280"/>
      <c r="U489" s="280"/>
      <c r="V489" s="280"/>
      <c r="W489" s="280"/>
      <c r="X489" s="280"/>
      <c r="Y489" s="280"/>
      <c r="Z489" s="280"/>
      <c r="AA489" s="280"/>
      <c r="AB489" s="280"/>
      <c r="AC489" s="280"/>
      <c r="AD489" s="280"/>
      <c r="AE489" s="280"/>
      <c r="AF489" s="280"/>
      <c r="AG489" s="280"/>
      <c r="AH489" s="280"/>
      <c r="AI489" s="280"/>
    </row>
    <row r="490" ht="14.25" customHeight="1">
      <c r="B490" s="280"/>
      <c r="C490" s="280"/>
      <c r="D490" s="280"/>
      <c r="E490" s="280"/>
      <c r="F490" s="280"/>
      <c r="G490" s="280"/>
      <c r="H490" s="280"/>
      <c r="I490" s="280"/>
      <c r="J490" s="280"/>
      <c r="K490" s="280"/>
      <c r="L490" s="280"/>
      <c r="M490" s="280"/>
      <c r="N490" s="280"/>
      <c r="O490" s="280"/>
      <c r="P490" s="280"/>
      <c r="Q490" s="280"/>
      <c r="R490" s="280"/>
      <c r="S490" s="280"/>
      <c r="T490" s="280"/>
      <c r="U490" s="280"/>
      <c r="V490" s="280"/>
      <c r="W490" s="280"/>
      <c r="X490" s="280"/>
      <c r="Y490" s="280"/>
      <c r="Z490" s="280"/>
      <c r="AA490" s="280"/>
      <c r="AB490" s="280"/>
      <c r="AC490" s="280"/>
      <c r="AD490" s="280"/>
      <c r="AE490" s="280"/>
      <c r="AF490" s="280"/>
      <c r="AG490" s="280"/>
      <c r="AH490" s="280"/>
      <c r="AI490" s="280"/>
    </row>
    <row r="491" ht="14.25" customHeight="1">
      <c r="B491" s="280"/>
      <c r="C491" s="280"/>
      <c r="D491" s="280"/>
      <c r="E491" s="280"/>
      <c r="F491" s="280"/>
      <c r="G491" s="280"/>
      <c r="H491" s="280"/>
      <c r="I491" s="280"/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280"/>
      <c r="U491" s="280"/>
      <c r="V491" s="280"/>
      <c r="W491" s="280"/>
      <c r="X491" s="280"/>
      <c r="Y491" s="280"/>
      <c r="Z491" s="280"/>
      <c r="AA491" s="280"/>
      <c r="AB491" s="280"/>
      <c r="AC491" s="280"/>
      <c r="AD491" s="280"/>
      <c r="AE491" s="280"/>
      <c r="AF491" s="280"/>
      <c r="AG491" s="280"/>
      <c r="AH491" s="280"/>
      <c r="AI491" s="280"/>
    </row>
    <row r="492" ht="14.25" customHeight="1">
      <c r="B492" s="280"/>
      <c r="C492" s="280"/>
      <c r="D492" s="280"/>
      <c r="E492" s="280"/>
      <c r="F492" s="280"/>
      <c r="G492" s="280"/>
      <c r="H492" s="280"/>
      <c r="I492" s="280"/>
      <c r="J492" s="280"/>
      <c r="K492" s="280"/>
      <c r="L492" s="280"/>
      <c r="M492" s="280"/>
      <c r="N492" s="280"/>
      <c r="O492" s="280"/>
      <c r="P492" s="280"/>
      <c r="Q492" s="280"/>
      <c r="R492" s="280"/>
      <c r="S492" s="280"/>
      <c r="T492" s="280"/>
      <c r="U492" s="280"/>
      <c r="V492" s="280"/>
      <c r="W492" s="280"/>
      <c r="X492" s="280"/>
      <c r="Y492" s="280"/>
      <c r="Z492" s="280"/>
      <c r="AA492" s="280"/>
      <c r="AB492" s="280"/>
      <c r="AC492" s="280"/>
      <c r="AD492" s="280"/>
      <c r="AE492" s="280"/>
      <c r="AF492" s="280"/>
      <c r="AG492" s="280"/>
      <c r="AH492" s="280"/>
      <c r="AI492" s="280"/>
    </row>
    <row r="493" ht="14.25" customHeight="1">
      <c r="B493" s="280"/>
      <c r="C493" s="280"/>
      <c r="D493" s="280"/>
      <c r="E493" s="280"/>
      <c r="F493" s="280"/>
      <c r="G493" s="280"/>
      <c r="H493" s="280"/>
      <c r="I493" s="280"/>
      <c r="J493" s="280"/>
      <c r="K493" s="280"/>
      <c r="L493" s="280"/>
      <c r="M493" s="280"/>
      <c r="N493" s="280"/>
      <c r="O493" s="280"/>
      <c r="P493" s="280"/>
      <c r="Q493" s="280"/>
      <c r="R493" s="280"/>
      <c r="S493" s="280"/>
      <c r="T493" s="280"/>
      <c r="U493" s="280"/>
      <c r="V493" s="280"/>
      <c r="W493" s="280"/>
      <c r="X493" s="280"/>
      <c r="Y493" s="280"/>
      <c r="Z493" s="280"/>
      <c r="AA493" s="280"/>
      <c r="AB493" s="280"/>
      <c r="AC493" s="280"/>
      <c r="AD493" s="280"/>
      <c r="AE493" s="280"/>
      <c r="AF493" s="280"/>
      <c r="AG493" s="280"/>
      <c r="AH493" s="280"/>
      <c r="AI493" s="280"/>
    </row>
    <row r="494" ht="14.25" customHeight="1">
      <c r="B494" s="280"/>
      <c r="C494" s="280"/>
      <c r="D494" s="280"/>
      <c r="E494" s="280"/>
      <c r="F494" s="280"/>
      <c r="G494" s="280"/>
      <c r="H494" s="280"/>
      <c r="I494" s="280"/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280"/>
      <c r="U494" s="280"/>
      <c r="V494" s="280"/>
      <c r="W494" s="280"/>
      <c r="X494" s="280"/>
      <c r="Y494" s="280"/>
      <c r="Z494" s="280"/>
      <c r="AA494" s="280"/>
      <c r="AB494" s="280"/>
      <c r="AC494" s="280"/>
      <c r="AD494" s="280"/>
      <c r="AE494" s="280"/>
      <c r="AF494" s="280"/>
      <c r="AG494" s="280"/>
      <c r="AH494" s="280"/>
      <c r="AI494" s="280"/>
    </row>
    <row r="495" ht="14.25" customHeight="1">
      <c r="B495" s="280"/>
      <c r="C495" s="280"/>
      <c r="D495" s="280"/>
      <c r="E495" s="280"/>
      <c r="F495" s="280"/>
      <c r="G495" s="280"/>
      <c r="H495" s="280"/>
      <c r="I495" s="280"/>
      <c r="J495" s="280"/>
      <c r="K495" s="280"/>
      <c r="L495" s="280"/>
      <c r="M495" s="280"/>
      <c r="N495" s="280"/>
      <c r="O495" s="280"/>
      <c r="P495" s="280"/>
      <c r="Q495" s="280"/>
      <c r="R495" s="280"/>
      <c r="S495" s="280"/>
      <c r="T495" s="280"/>
      <c r="U495" s="280"/>
      <c r="V495" s="280"/>
      <c r="W495" s="280"/>
      <c r="X495" s="280"/>
      <c r="Y495" s="280"/>
      <c r="Z495" s="280"/>
      <c r="AA495" s="280"/>
      <c r="AB495" s="280"/>
      <c r="AC495" s="280"/>
      <c r="AD495" s="280"/>
      <c r="AE495" s="280"/>
      <c r="AF495" s="280"/>
      <c r="AG495" s="280"/>
      <c r="AH495" s="280"/>
      <c r="AI495" s="280"/>
    </row>
    <row r="496" ht="14.25" customHeight="1">
      <c r="B496" s="280"/>
      <c r="C496" s="280"/>
      <c r="D496" s="280"/>
      <c r="E496" s="280"/>
      <c r="F496" s="280"/>
      <c r="G496" s="280"/>
      <c r="H496" s="280"/>
      <c r="I496" s="280"/>
      <c r="J496" s="280"/>
      <c r="K496" s="280"/>
      <c r="L496" s="280"/>
      <c r="M496" s="280"/>
      <c r="N496" s="280"/>
      <c r="O496" s="280"/>
      <c r="P496" s="280"/>
      <c r="Q496" s="280"/>
      <c r="R496" s="280"/>
      <c r="S496" s="280"/>
      <c r="T496" s="280"/>
      <c r="U496" s="280"/>
      <c r="V496" s="280"/>
      <c r="W496" s="280"/>
      <c r="X496" s="280"/>
      <c r="Y496" s="280"/>
      <c r="Z496" s="280"/>
      <c r="AA496" s="280"/>
      <c r="AB496" s="280"/>
      <c r="AC496" s="280"/>
      <c r="AD496" s="280"/>
      <c r="AE496" s="280"/>
      <c r="AF496" s="280"/>
      <c r="AG496" s="280"/>
      <c r="AH496" s="280"/>
      <c r="AI496" s="280"/>
    </row>
    <row r="497" ht="14.25" customHeight="1">
      <c r="B497" s="280"/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280"/>
      <c r="U497" s="280"/>
      <c r="V497" s="280"/>
      <c r="W497" s="280"/>
      <c r="X497" s="280"/>
      <c r="Y497" s="280"/>
      <c r="Z497" s="280"/>
      <c r="AA497" s="280"/>
      <c r="AB497" s="280"/>
      <c r="AC497" s="280"/>
      <c r="AD497" s="280"/>
      <c r="AE497" s="280"/>
      <c r="AF497" s="280"/>
      <c r="AG497" s="280"/>
      <c r="AH497" s="280"/>
      <c r="AI497" s="280"/>
    </row>
    <row r="498" ht="14.25" customHeight="1">
      <c r="B498" s="280"/>
      <c r="C498" s="280"/>
      <c r="D498" s="280"/>
      <c r="E498" s="280"/>
      <c r="F498" s="280"/>
      <c r="G498" s="280"/>
      <c r="H498" s="280"/>
      <c r="I498" s="280"/>
      <c r="J498" s="280"/>
      <c r="K498" s="280"/>
      <c r="L498" s="280"/>
      <c r="M498" s="280"/>
      <c r="N498" s="280"/>
      <c r="O498" s="280"/>
      <c r="P498" s="280"/>
      <c r="Q498" s="280"/>
      <c r="R498" s="280"/>
      <c r="S498" s="280"/>
      <c r="T498" s="280"/>
      <c r="U498" s="280"/>
      <c r="V498" s="280"/>
      <c r="W498" s="280"/>
      <c r="X498" s="280"/>
      <c r="Y498" s="280"/>
      <c r="Z498" s="280"/>
      <c r="AA498" s="280"/>
      <c r="AB498" s="280"/>
      <c r="AC498" s="280"/>
      <c r="AD498" s="280"/>
      <c r="AE498" s="280"/>
      <c r="AF498" s="280"/>
      <c r="AG498" s="280"/>
      <c r="AH498" s="280"/>
      <c r="AI498" s="280"/>
    </row>
    <row r="499" ht="14.25" customHeight="1">
      <c r="B499" s="280"/>
      <c r="C499" s="280"/>
      <c r="D499" s="280"/>
      <c r="E499" s="280"/>
      <c r="F499" s="280"/>
      <c r="G499" s="280"/>
      <c r="H499" s="280"/>
      <c r="I499" s="280"/>
      <c r="J499" s="280"/>
      <c r="K499" s="280"/>
      <c r="L499" s="280"/>
      <c r="M499" s="280"/>
      <c r="N499" s="280"/>
      <c r="O499" s="280"/>
      <c r="P499" s="280"/>
      <c r="Q499" s="280"/>
      <c r="R499" s="280"/>
      <c r="S499" s="280"/>
      <c r="T499" s="280"/>
      <c r="U499" s="280"/>
      <c r="V499" s="280"/>
      <c r="W499" s="280"/>
      <c r="X499" s="280"/>
      <c r="Y499" s="280"/>
      <c r="Z499" s="280"/>
      <c r="AA499" s="280"/>
      <c r="AB499" s="280"/>
      <c r="AC499" s="280"/>
      <c r="AD499" s="280"/>
      <c r="AE499" s="280"/>
      <c r="AF499" s="280"/>
      <c r="AG499" s="280"/>
      <c r="AH499" s="280"/>
      <c r="AI499" s="280"/>
    </row>
    <row r="500" ht="14.25" customHeight="1">
      <c r="B500" s="280"/>
      <c r="C500" s="280"/>
      <c r="D500" s="280"/>
      <c r="E500" s="280"/>
      <c r="F500" s="280"/>
      <c r="G500" s="280"/>
      <c r="H500" s="280"/>
      <c r="I500" s="280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  <c r="T500" s="280"/>
      <c r="U500" s="280"/>
      <c r="V500" s="280"/>
      <c r="W500" s="280"/>
      <c r="X500" s="280"/>
      <c r="Y500" s="280"/>
      <c r="Z500" s="280"/>
      <c r="AA500" s="280"/>
      <c r="AB500" s="280"/>
      <c r="AC500" s="280"/>
      <c r="AD500" s="280"/>
      <c r="AE500" s="280"/>
      <c r="AF500" s="280"/>
      <c r="AG500" s="280"/>
      <c r="AH500" s="280"/>
      <c r="AI500" s="280"/>
    </row>
    <row r="501" ht="14.25" customHeight="1">
      <c r="B501" s="280"/>
      <c r="C501" s="280"/>
      <c r="D501" s="280"/>
      <c r="E501" s="280"/>
      <c r="F501" s="280"/>
      <c r="G501" s="280"/>
      <c r="H501" s="280"/>
      <c r="I501" s="280"/>
      <c r="J501" s="280"/>
      <c r="K501" s="280"/>
      <c r="L501" s="280"/>
      <c r="M501" s="280"/>
      <c r="N501" s="280"/>
      <c r="O501" s="280"/>
      <c r="P501" s="280"/>
      <c r="Q501" s="280"/>
      <c r="R501" s="280"/>
      <c r="S501" s="280"/>
      <c r="T501" s="280"/>
      <c r="U501" s="280"/>
      <c r="V501" s="280"/>
      <c r="W501" s="280"/>
      <c r="X501" s="280"/>
      <c r="Y501" s="280"/>
      <c r="Z501" s="280"/>
      <c r="AA501" s="280"/>
      <c r="AB501" s="280"/>
      <c r="AC501" s="280"/>
      <c r="AD501" s="280"/>
      <c r="AE501" s="280"/>
      <c r="AF501" s="280"/>
      <c r="AG501" s="280"/>
      <c r="AH501" s="280"/>
      <c r="AI501" s="280"/>
    </row>
    <row r="502" ht="14.25" customHeight="1">
      <c r="B502" s="280"/>
      <c r="C502" s="280"/>
      <c r="D502" s="280"/>
      <c r="E502" s="280"/>
      <c r="F502" s="280"/>
      <c r="G502" s="280"/>
      <c r="H502" s="280"/>
      <c r="I502" s="280"/>
      <c r="J502" s="280"/>
      <c r="K502" s="280"/>
      <c r="L502" s="280"/>
      <c r="M502" s="280"/>
      <c r="N502" s="280"/>
      <c r="O502" s="280"/>
      <c r="P502" s="280"/>
      <c r="Q502" s="280"/>
      <c r="R502" s="280"/>
      <c r="S502" s="280"/>
      <c r="T502" s="280"/>
      <c r="U502" s="280"/>
      <c r="V502" s="280"/>
      <c r="W502" s="280"/>
      <c r="X502" s="280"/>
      <c r="Y502" s="280"/>
      <c r="Z502" s="280"/>
      <c r="AA502" s="280"/>
      <c r="AB502" s="280"/>
      <c r="AC502" s="280"/>
      <c r="AD502" s="280"/>
      <c r="AE502" s="280"/>
      <c r="AF502" s="280"/>
      <c r="AG502" s="280"/>
      <c r="AH502" s="280"/>
      <c r="AI502" s="280"/>
    </row>
    <row r="503" ht="14.25" customHeight="1">
      <c r="B503" s="280"/>
      <c r="C503" s="280"/>
      <c r="D503" s="280"/>
      <c r="E503" s="280"/>
      <c r="F503" s="280"/>
      <c r="G503" s="280"/>
      <c r="H503" s="280"/>
      <c r="I503" s="280"/>
      <c r="J503" s="280"/>
      <c r="K503" s="280"/>
      <c r="L503" s="280"/>
      <c r="M503" s="280"/>
      <c r="N503" s="280"/>
      <c r="O503" s="280"/>
      <c r="P503" s="280"/>
      <c r="Q503" s="280"/>
      <c r="R503" s="280"/>
      <c r="S503" s="280"/>
      <c r="T503" s="280"/>
      <c r="U503" s="280"/>
      <c r="V503" s="280"/>
      <c r="W503" s="280"/>
      <c r="X503" s="280"/>
      <c r="Y503" s="280"/>
      <c r="Z503" s="280"/>
      <c r="AA503" s="280"/>
      <c r="AB503" s="280"/>
      <c r="AC503" s="280"/>
      <c r="AD503" s="280"/>
      <c r="AE503" s="280"/>
      <c r="AF503" s="280"/>
      <c r="AG503" s="280"/>
      <c r="AH503" s="280"/>
      <c r="AI503" s="280"/>
    </row>
    <row r="504" ht="14.25" customHeight="1">
      <c r="B504" s="280"/>
      <c r="C504" s="280"/>
      <c r="D504" s="280"/>
      <c r="E504" s="280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  <c r="Z504" s="280"/>
      <c r="AA504" s="280"/>
      <c r="AB504" s="280"/>
      <c r="AC504" s="280"/>
      <c r="AD504" s="280"/>
      <c r="AE504" s="280"/>
      <c r="AF504" s="280"/>
      <c r="AG504" s="280"/>
      <c r="AH504" s="280"/>
      <c r="AI504" s="280"/>
    </row>
    <row r="505" ht="14.25" customHeight="1">
      <c r="B505" s="280"/>
      <c r="C505" s="280"/>
      <c r="D505" s="280"/>
      <c r="E505" s="280"/>
      <c r="F505" s="280"/>
      <c r="G505" s="280"/>
      <c r="H505" s="280"/>
      <c r="I505" s="280"/>
      <c r="J505" s="280"/>
      <c r="K505" s="280"/>
      <c r="L505" s="280"/>
      <c r="M505" s="280"/>
      <c r="N505" s="280"/>
      <c r="O505" s="280"/>
      <c r="P505" s="280"/>
      <c r="Q505" s="280"/>
      <c r="R505" s="280"/>
      <c r="S505" s="280"/>
      <c r="T505" s="280"/>
      <c r="U505" s="280"/>
      <c r="V505" s="280"/>
      <c r="W505" s="280"/>
      <c r="X505" s="280"/>
      <c r="Y505" s="280"/>
      <c r="Z505" s="280"/>
      <c r="AA505" s="280"/>
      <c r="AB505" s="280"/>
      <c r="AC505" s="280"/>
      <c r="AD505" s="280"/>
      <c r="AE505" s="280"/>
      <c r="AF505" s="280"/>
      <c r="AG505" s="280"/>
      <c r="AH505" s="280"/>
      <c r="AI505" s="280"/>
    </row>
    <row r="506" ht="14.25" customHeight="1">
      <c r="B506" s="280"/>
      <c r="C506" s="280"/>
      <c r="D506" s="280"/>
      <c r="E506" s="280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  <c r="Z506" s="280"/>
      <c r="AA506" s="280"/>
      <c r="AB506" s="280"/>
      <c r="AC506" s="280"/>
      <c r="AD506" s="280"/>
      <c r="AE506" s="280"/>
      <c r="AF506" s="280"/>
      <c r="AG506" s="280"/>
      <c r="AH506" s="280"/>
      <c r="AI506" s="280"/>
    </row>
    <row r="507" ht="14.25" customHeight="1">
      <c r="B507" s="280"/>
      <c r="C507" s="280"/>
      <c r="D507" s="280"/>
      <c r="E507" s="280"/>
      <c r="F507" s="280"/>
      <c r="G507" s="280"/>
      <c r="H507" s="280"/>
      <c r="I507" s="280"/>
      <c r="J507" s="280"/>
      <c r="K507" s="280"/>
      <c r="L507" s="280"/>
      <c r="M507" s="280"/>
      <c r="N507" s="280"/>
      <c r="O507" s="280"/>
      <c r="P507" s="280"/>
      <c r="Q507" s="280"/>
      <c r="R507" s="280"/>
      <c r="S507" s="280"/>
      <c r="T507" s="280"/>
      <c r="U507" s="280"/>
      <c r="V507" s="280"/>
      <c r="W507" s="280"/>
      <c r="X507" s="280"/>
      <c r="Y507" s="280"/>
      <c r="Z507" s="280"/>
      <c r="AA507" s="280"/>
      <c r="AB507" s="280"/>
      <c r="AC507" s="280"/>
      <c r="AD507" s="280"/>
      <c r="AE507" s="280"/>
      <c r="AF507" s="280"/>
      <c r="AG507" s="280"/>
      <c r="AH507" s="280"/>
      <c r="AI507" s="280"/>
    </row>
    <row r="508" ht="14.25" customHeight="1">
      <c r="B508" s="280"/>
      <c r="C508" s="280"/>
      <c r="D508" s="280"/>
      <c r="E508" s="280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280"/>
      <c r="U508" s="280"/>
      <c r="V508" s="280"/>
      <c r="W508" s="280"/>
      <c r="X508" s="280"/>
      <c r="Y508" s="280"/>
      <c r="Z508" s="280"/>
      <c r="AA508" s="280"/>
      <c r="AB508" s="280"/>
      <c r="AC508" s="280"/>
      <c r="AD508" s="280"/>
      <c r="AE508" s="280"/>
      <c r="AF508" s="280"/>
      <c r="AG508" s="280"/>
      <c r="AH508" s="280"/>
      <c r="AI508" s="280"/>
    </row>
    <row r="509" ht="14.25" customHeight="1">
      <c r="B509" s="280"/>
      <c r="C509" s="280"/>
      <c r="D509" s="280"/>
      <c r="E509" s="280"/>
      <c r="F509" s="280"/>
      <c r="G509" s="280"/>
      <c r="H509" s="280"/>
      <c r="I509" s="280"/>
      <c r="J509" s="280"/>
      <c r="K509" s="280"/>
      <c r="L509" s="280"/>
      <c r="M509" s="280"/>
      <c r="N509" s="280"/>
      <c r="O509" s="280"/>
      <c r="P509" s="280"/>
      <c r="Q509" s="280"/>
      <c r="R509" s="280"/>
      <c r="S509" s="280"/>
      <c r="T509" s="280"/>
      <c r="U509" s="280"/>
      <c r="V509" s="280"/>
      <c r="W509" s="280"/>
      <c r="X509" s="280"/>
      <c r="Y509" s="280"/>
      <c r="Z509" s="280"/>
      <c r="AA509" s="280"/>
      <c r="AB509" s="280"/>
      <c r="AC509" s="280"/>
      <c r="AD509" s="280"/>
      <c r="AE509" s="280"/>
      <c r="AF509" s="280"/>
      <c r="AG509" s="280"/>
      <c r="AH509" s="280"/>
      <c r="AI509" s="280"/>
    </row>
    <row r="510" ht="14.25" customHeight="1">
      <c r="B510" s="280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</row>
    <row r="511" ht="14.25" customHeight="1">
      <c r="B511" s="280"/>
      <c r="C511" s="280"/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</row>
    <row r="512" ht="14.25" customHeight="1">
      <c r="B512" s="280"/>
      <c r="C512" s="280"/>
      <c r="D512" s="280"/>
      <c r="E512" s="280"/>
      <c r="F512" s="280"/>
      <c r="G512" s="280"/>
      <c r="H512" s="280"/>
      <c r="I512" s="280"/>
      <c r="J512" s="280"/>
      <c r="K512" s="280"/>
      <c r="L512" s="280"/>
      <c r="M512" s="280"/>
      <c r="N512" s="280"/>
      <c r="O512" s="280"/>
      <c r="P512" s="280"/>
      <c r="Q512" s="280"/>
      <c r="R512" s="280"/>
      <c r="S512" s="280"/>
      <c r="T512" s="280"/>
      <c r="U512" s="280"/>
      <c r="V512" s="280"/>
      <c r="W512" s="280"/>
      <c r="X512" s="280"/>
      <c r="Y512" s="280"/>
      <c r="Z512" s="280"/>
      <c r="AA512" s="280"/>
      <c r="AB512" s="280"/>
      <c r="AC512" s="280"/>
      <c r="AD512" s="280"/>
      <c r="AE512" s="280"/>
      <c r="AF512" s="280"/>
      <c r="AG512" s="280"/>
      <c r="AH512" s="280"/>
      <c r="AI512" s="280"/>
    </row>
    <row r="513" ht="14.25" customHeight="1">
      <c r="B513" s="280"/>
      <c r="C513" s="280"/>
      <c r="D513" s="280"/>
      <c r="E513" s="280"/>
      <c r="F513" s="280"/>
      <c r="G513" s="280"/>
      <c r="H513" s="280"/>
      <c r="I513" s="280"/>
      <c r="J513" s="280"/>
      <c r="K513" s="280"/>
      <c r="L513" s="280"/>
      <c r="M513" s="280"/>
      <c r="N513" s="280"/>
      <c r="O513" s="280"/>
      <c r="P513" s="280"/>
      <c r="Q513" s="280"/>
      <c r="R513" s="280"/>
      <c r="S513" s="280"/>
      <c r="T513" s="280"/>
      <c r="U513" s="280"/>
      <c r="V513" s="280"/>
      <c r="W513" s="280"/>
      <c r="X513" s="280"/>
      <c r="Y513" s="280"/>
      <c r="Z513" s="280"/>
      <c r="AA513" s="280"/>
      <c r="AB513" s="280"/>
      <c r="AC513" s="280"/>
      <c r="AD513" s="280"/>
      <c r="AE513" s="280"/>
      <c r="AF513" s="280"/>
      <c r="AG513" s="280"/>
      <c r="AH513" s="280"/>
      <c r="AI513" s="280"/>
    </row>
    <row r="514" ht="14.25" customHeight="1">
      <c r="B514" s="280"/>
      <c r="C514" s="280"/>
      <c r="D514" s="280"/>
      <c r="E514" s="280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  <c r="Z514" s="280"/>
      <c r="AA514" s="280"/>
      <c r="AB514" s="280"/>
      <c r="AC514" s="280"/>
      <c r="AD514" s="280"/>
      <c r="AE514" s="280"/>
      <c r="AF514" s="280"/>
      <c r="AG514" s="280"/>
      <c r="AH514" s="280"/>
      <c r="AI514" s="280"/>
    </row>
    <row r="515" ht="14.25" customHeight="1">
      <c r="B515" s="280"/>
      <c r="C515" s="280"/>
      <c r="D515" s="280"/>
      <c r="E515" s="280"/>
      <c r="F515" s="280"/>
      <c r="G515" s="280"/>
      <c r="H515" s="280"/>
      <c r="I515" s="280"/>
      <c r="J515" s="280"/>
      <c r="K515" s="280"/>
      <c r="L515" s="280"/>
      <c r="M515" s="280"/>
      <c r="N515" s="280"/>
      <c r="O515" s="280"/>
      <c r="P515" s="280"/>
      <c r="Q515" s="280"/>
      <c r="R515" s="280"/>
      <c r="S515" s="280"/>
      <c r="T515" s="280"/>
      <c r="U515" s="280"/>
      <c r="V515" s="280"/>
      <c r="W515" s="280"/>
      <c r="X515" s="280"/>
      <c r="Y515" s="280"/>
      <c r="Z515" s="280"/>
      <c r="AA515" s="280"/>
      <c r="AB515" s="280"/>
      <c r="AC515" s="280"/>
      <c r="AD515" s="280"/>
      <c r="AE515" s="280"/>
      <c r="AF515" s="280"/>
      <c r="AG515" s="280"/>
      <c r="AH515" s="280"/>
      <c r="AI515" s="280"/>
    </row>
    <row r="516" ht="14.25" customHeight="1">
      <c r="B516" s="280"/>
      <c r="C516" s="280"/>
      <c r="D516" s="280"/>
      <c r="E516" s="280"/>
      <c r="F516" s="280"/>
      <c r="G516" s="280"/>
      <c r="H516" s="280"/>
      <c r="I516" s="280"/>
      <c r="J516" s="280"/>
      <c r="K516" s="280"/>
      <c r="L516" s="280"/>
      <c r="M516" s="280"/>
      <c r="N516" s="280"/>
      <c r="O516" s="280"/>
      <c r="P516" s="280"/>
      <c r="Q516" s="280"/>
      <c r="R516" s="280"/>
      <c r="S516" s="280"/>
      <c r="T516" s="280"/>
      <c r="U516" s="280"/>
      <c r="V516" s="280"/>
      <c r="W516" s="280"/>
      <c r="X516" s="280"/>
      <c r="Y516" s="280"/>
      <c r="Z516" s="280"/>
      <c r="AA516" s="280"/>
      <c r="AB516" s="280"/>
      <c r="AC516" s="280"/>
      <c r="AD516" s="280"/>
      <c r="AE516" s="280"/>
      <c r="AF516" s="280"/>
      <c r="AG516" s="280"/>
      <c r="AH516" s="280"/>
      <c r="AI516" s="280"/>
    </row>
    <row r="517" ht="14.25" customHeight="1">
      <c r="B517" s="280"/>
      <c r="C517" s="280"/>
      <c r="D517" s="280"/>
      <c r="E517" s="280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  <c r="Z517" s="280"/>
      <c r="AA517" s="280"/>
      <c r="AB517" s="280"/>
      <c r="AC517" s="280"/>
      <c r="AD517" s="280"/>
      <c r="AE517" s="280"/>
      <c r="AF517" s="280"/>
      <c r="AG517" s="280"/>
      <c r="AH517" s="280"/>
      <c r="AI517" s="280"/>
    </row>
    <row r="518" ht="14.25" customHeight="1">
      <c r="B518" s="280"/>
      <c r="C518" s="280"/>
      <c r="D518" s="280"/>
      <c r="E518" s="280"/>
      <c r="F518" s="280"/>
      <c r="G518" s="280"/>
      <c r="H518" s="280"/>
      <c r="I518" s="280"/>
      <c r="J518" s="280"/>
      <c r="K518" s="280"/>
      <c r="L518" s="280"/>
      <c r="M518" s="280"/>
      <c r="N518" s="280"/>
      <c r="O518" s="280"/>
      <c r="P518" s="280"/>
      <c r="Q518" s="280"/>
      <c r="R518" s="280"/>
      <c r="S518" s="280"/>
      <c r="T518" s="280"/>
      <c r="U518" s="280"/>
      <c r="V518" s="280"/>
      <c r="W518" s="280"/>
      <c r="X518" s="280"/>
      <c r="Y518" s="280"/>
      <c r="Z518" s="280"/>
      <c r="AA518" s="280"/>
      <c r="AB518" s="280"/>
      <c r="AC518" s="280"/>
      <c r="AD518" s="280"/>
      <c r="AE518" s="280"/>
      <c r="AF518" s="280"/>
      <c r="AG518" s="280"/>
      <c r="AH518" s="280"/>
      <c r="AI518" s="280"/>
    </row>
    <row r="519" ht="14.25" customHeight="1">
      <c r="B519" s="280"/>
      <c r="C519" s="280"/>
      <c r="D519" s="280"/>
      <c r="E519" s="280"/>
      <c r="F519" s="280"/>
      <c r="G519" s="280"/>
      <c r="H519" s="280"/>
      <c r="I519" s="280"/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0"/>
      <c r="W519" s="280"/>
      <c r="X519" s="280"/>
      <c r="Y519" s="280"/>
      <c r="Z519" s="280"/>
      <c r="AA519" s="280"/>
      <c r="AB519" s="280"/>
      <c r="AC519" s="280"/>
      <c r="AD519" s="280"/>
      <c r="AE519" s="280"/>
      <c r="AF519" s="280"/>
      <c r="AG519" s="280"/>
      <c r="AH519" s="280"/>
      <c r="AI519" s="280"/>
    </row>
    <row r="520" ht="14.25" customHeight="1">
      <c r="B520" s="280"/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0"/>
      <c r="W520" s="280"/>
      <c r="X520" s="280"/>
      <c r="Y520" s="280"/>
      <c r="Z520" s="280"/>
      <c r="AA520" s="280"/>
      <c r="AB520" s="280"/>
      <c r="AC520" s="280"/>
      <c r="AD520" s="280"/>
      <c r="AE520" s="280"/>
      <c r="AF520" s="280"/>
      <c r="AG520" s="280"/>
      <c r="AH520" s="280"/>
      <c r="AI520" s="280"/>
    </row>
    <row r="521" ht="14.25" customHeight="1">
      <c r="B521" s="280"/>
      <c r="C521" s="280"/>
      <c r="D521" s="280"/>
      <c r="E521" s="280"/>
      <c r="F521" s="280"/>
      <c r="G521" s="280"/>
      <c r="H521" s="280"/>
      <c r="I521" s="280"/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0"/>
      <c r="W521" s="280"/>
      <c r="X521" s="280"/>
      <c r="Y521" s="280"/>
      <c r="Z521" s="280"/>
      <c r="AA521" s="280"/>
      <c r="AB521" s="280"/>
      <c r="AC521" s="280"/>
      <c r="AD521" s="280"/>
      <c r="AE521" s="280"/>
      <c r="AF521" s="280"/>
      <c r="AG521" s="280"/>
      <c r="AH521" s="280"/>
      <c r="AI521" s="280"/>
    </row>
    <row r="522" ht="14.25" customHeight="1">
      <c r="B522" s="280"/>
      <c r="C522" s="280"/>
      <c r="D522" s="280"/>
      <c r="E522" s="280"/>
      <c r="F522" s="280"/>
      <c r="G522" s="280"/>
      <c r="H522" s="280"/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0"/>
      <c r="W522" s="280"/>
      <c r="X522" s="280"/>
      <c r="Y522" s="280"/>
      <c r="Z522" s="280"/>
      <c r="AA522" s="280"/>
      <c r="AB522" s="280"/>
      <c r="AC522" s="280"/>
      <c r="AD522" s="280"/>
      <c r="AE522" s="280"/>
      <c r="AF522" s="280"/>
      <c r="AG522" s="280"/>
      <c r="AH522" s="280"/>
      <c r="AI522" s="280"/>
    </row>
    <row r="523" ht="14.25" customHeight="1">
      <c r="B523" s="280"/>
      <c r="C523" s="280"/>
      <c r="D523" s="280"/>
      <c r="E523" s="280"/>
      <c r="F523" s="280"/>
      <c r="G523" s="280"/>
      <c r="H523" s="280"/>
      <c r="I523" s="280"/>
      <c r="J523" s="280"/>
      <c r="K523" s="280"/>
      <c r="L523" s="280"/>
      <c r="M523" s="280"/>
      <c r="N523" s="280"/>
      <c r="O523" s="280"/>
      <c r="P523" s="280"/>
      <c r="Q523" s="280"/>
      <c r="R523" s="280"/>
      <c r="S523" s="280"/>
      <c r="T523" s="280"/>
      <c r="U523" s="280"/>
      <c r="V523" s="280"/>
      <c r="W523" s="280"/>
      <c r="X523" s="280"/>
      <c r="Y523" s="280"/>
      <c r="Z523" s="280"/>
      <c r="AA523" s="280"/>
      <c r="AB523" s="280"/>
      <c r="AC523" s="280"/>
      <c r="AD523" s="280"/>
      <c r="AE523" s="280"/>
      <c r="AF523" s="280"/>
      <c r="AG523" s="280"/>
      <c r="AH523" s="280"/>
      <c r="AI523" s="280"/>
    </row>
    <row r="524" ht="14.25" customHeight="1">
      <c r="B524" s="280"/>
      <c r="C524" s="280"/>
      <c r="D524" s="280"/>
      <c r="E524" s="280"/>
      <c r="F524" s="280"/>
      <c r="G524" s="280"/>
      <c r="H524" s="280"/>
      <c r="I524" s="280"/>
      <c r="J524" s="280"/>
      <c r="K524" s="280"/>
      <c r="L524" s="280"/>
      <c r="M524" s="280"/>
      <c r="N524" s="280"/>
      <c r="O524" s="280"/>
      <c r="P524" s="280"/>
      <c r="Q524" s="280"/>
      <c r="R524" s="280"/>
      <c r="S524" s="280"/>
      <c r="T524" s="280"/>
      <c r="U524" s="280"/>
      <c r="V524" s="280"/>
      <c r="W524" s="280"/>
      <c r="X524" s="280"/>
      <c r="Y524" s="280"/>
      <c r="Z524" s="280"/>
      <c r="AA524" s="280"/>
      <c r="AB524" s="280"/>
      <c r="AC524" s="280"/>
      <c r="AD524" s="280"/>
      <c r="AE524" s="280"/>
      <c r="AF524" s="280"/>
      <c r="AG524" s="280"/>
      <c r="AH524" s="280"/>
      <c r="AI524" s="280"/>
    </row>
    <row r="525" ht="14.25" customHeight="1">
      <c r="B525" s="280"/>
      <c r="C525" s="280"/>
      <c r="D525" s="280"/>
      <c r="E525" s="280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  <c r="Z525" s="280"/>
      <c r="AA525" s="280"/>
      <c r="AB525" s="280"/>
      <c r="AC525" s="280"/>
      <c r="AD525" s="280"/>
      <c r="AE525" s="280"/>
      <c r="AF525" s="280"/>
      <c r="AG525" s="280"/>
      <c r="AH525" s="280"/>
      <c r="AI525" s="280"/>
    </row>
    <row r="526" ht="14.25" customHeight="1">
      <c r="B526" s="280"/>
      <c r="C526" s="280"/>
      <c r="D526" s="280"/>
      <c r="E526" s="280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  <c r="Z526" s="280"/>
      <c r="AA526" s="280"/>
      <c r="AB526" s="280"/>
      <c r="AC526" s="280"/>
      <c r="AD526" s="280"/>
      <c r="AE526" s="280"/>
      <c r="AF526" s="280"/>
      <c r="AG526" s="280"/>
      <c r="AH526" s="280"/>
      <c r="AI526" s="280"/>
    </row>
    <row r="527" ht="14.25" customHeight="1">
      <c r="B527" s="280"/>
      <c r="C527" s="280"/>
      <c r="D527" s="280"/>
      <c r="E527" s="280"/>
      <c r="F527" s="280"/>
      <c r="G527" s="280"/>
      <c r="H527" s="280"/>
      <c r="I527" s="280"/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0"/>
      <c r="W527" s="280"/>
      <c r="X527" s="280"/>
      <c r="Y527" s="280"/>
      <c r="Z527" s="280"/>
      <c r="AA527" s="280"/>
      <c r="AB527" s="280"/>
      <c r="AC527" s="280"/>
      <c r="AD527" s="280"/>
      <c r="AE527" s="280"/>
      <c r="AF527" s="280"/>
      <c r="AG527" s="280"/>
      <c r="AH527" s="280"/>
      <c r="AI527" s="280"/>
    </row>
    <row r="528" ht="14.25" customHeight="1">
      <c r="B528" s="280"/>
      <c r="C528" s="280"/>
      <c r="D528" s="280"/>
      <c r="E528" s="280"/>
      <c r="F528" s="280"/>
      <c r="G528" s="280"/>
      <c r="H528" s="280"/>
      <c r="I528" s="280"/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</row>
    <row r="529" ht="14.25" customHeight="1">
      <c r="B529" s="280"/>
      <c r="C529" s="280"/>
      <c r="D529" s="280"/>
      <c r="E529" s="280"/>
      <c r="F529" s="280"/>
      <c r="G529" s="280"/>
      <c r="H529" s="280"/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  <c r="Z529" s="280"/>
      <c r="AA529" s="280"/>
      <c r="AB529" s="280"/>
      <c r="AC529" s="280"/>
      <c r="AD529" s="280"/>
      <c r="AE529" s="280"/>
      <c r="AF529" s="280"/>
      <c r="AG529" s="280"/>
      <c r="AH529" s="280"/>
      <c r="AI529" s="280"/>
    </row>
    <row r="530" ht="14.25" customHeight="1">
      <c r="B530" s="280"/>
      <c r="C530" s="280"/>
      <c r="D530" s="280"/>
      <c r="E530" s="280"/>
      <c r="F530" s="280"/>
      <c r="G530" s="280"/>
      <c r="H530" s="280"/>
      <c r="I530" s="280"/>
      <c r="J530" s="280"/>
      <c r="K530" s="280"/>
      <c r="L530" s="280"/>
      <c r="M530" s="280"/>
      <c r="N530" s="280"/>
      <c r="O530" s="280"/>
      <c r="P530" s="280"/>
      <c r="Q530" s="280"/>
      <c r="R530" s="280"/>
      <c r="S530" s="280"/>
      <c r="T530" s="280"/>
      <c r="U530" s="280"/>
      <c r="V530" s="280"/>
      <c r="W530" s="280"/>
      <c r="X530" s="280"/>
      <c r="Y530" s="280"/>
      <c r="Z530" s="280"/>
      <c r="AA530" s="280"/>
      <c r="AB530" s="280"/>
      <c r="AC530" s="280"/>
      <c r="AD530" s="280"/>
      <c r="AE530" s="280"/>
      <c r="AF530" s="280"/>
      <c r="AG530" s="280"/>
      <c r="AH530" s="280"/>
      <c r="AI530" s="280"/>
    </row>
    <row r="531" ht="14.25" customHeight="1">
      <c r="B531" s="280"/>
      <c r="C531" s="280"/>
      <c r="D531" s="280"/>
      <c r="E531" s="280"/>
      <c r="F531" s="280"/>
      <c r="G531" s="280"/>
      <c r="H531" s="280"/>
      <c r="I531" s="280"/>
      <c r="J531" s="280"/>
      <c r="K531" s="280"/>
      <c r="L531" s="280"/>
      <c r="M531" s="280"/>
      <c r="N531" s="280"/>
      <c r="O531" s="280"/>
      <c r="P531" s="280"/>
      <c r="Q531" s="280"/>
      <c r="R531" s="280"/>
      <c r="S531" s="280"/>
      <c r="T531" s="280"/>
      <c r="U531" s="280"/>
      <c r="V531" s="280"/>
      <c r="W531" s="280"/>
      <c r="X531" s="280"/>
      <c r="Y531" s="280"/>
      <c r="Z531" s="280"/>
      <c r="AA531" s="280"/>
      <c r="AB531" s="280"/>
      <c r="AC531" s="280"/>
      <c r="AD531" s="280"/>
      <c r="AE531" s="280"/>
      <c r="AF531" s="280"/>
      <c r="AG531" s="280"/>
      <c r="AH531" s="280"/>
      <c r="AI531" s="280"/>
    </row>
    <row r="532" ht="14.25" customHeight="1">
      <c r="B532" s="280"/>
      <c r="C532" s="280"/>
      <c r="D532" s="280"/>
      <c r="E532" s="280"/>
      <c r="F532" s="280"/>
      <c r="G532" s="280"/>
      <c r="H532" s="280"/>
      <c r="I532" s="280"/>
      <c r="J532" s="280"/>
      <c r="K532" s="280"/>
      <c r="L532" s="280"/>
      <c r="M532" s="280"/>
      <c r="N532" s="280"/>
      <c r="O532" s="280"/>
      <c r="P532" s="280"/>
      <c r="Q532" s="280"/>
      <c r="R532" s="280"/>
      <c r="S532" s="280"/>
      <c r="T532" s="280"/>
      <c r="U532" s="280"/>
      <c r="V532" s="280"/>
      <c r="W532" s="280"/>
      <c r="X532" s="280"/>
      <c r="Y532" s="280"/>
      <c r="Z532" s="280"/>
      <c r="AA532" s="280"/>
      <c r="AB532" s="280"/>
      <c r="AC532" s="280"/>
      <c r="AD532" s="280"/>
      <c r="AE532" s="280"/>
      <c r="AF532" s="280"/>
      <c r="AG532" s="280"/>
      <c r="AH532" s="280"/>
      <c r="AI532" s="280"/>
    </row>
    <row r="533" ht="14.25" customHeight="1">
      <c r="B533" s="280"/>
      <c r="C533" s="280"/>
      <c r="D533" s="280"/>
      <c r="E533" s="280"/>
      <c r="F533" s="280"/>
      <c r="G533" s="280"/>
      <c r="H533" s="280"/>
      <c r="I533" s="280"/>
      <c r="J533" s="280"/>
      <c r="K533" s="280"/>
      <c r="L533" s="280"/>
      <c r="M533" s="280"/>
      <c r="N533" s="280"/>
      <c r="O533" s="280"/>
      <c r="P533" s="280"/>
      <c r="Q533" s="280"/>
      <c r="R533" s="280"/>
      <c r="S533" s="280"/>
      <c r="T533" s="280"/>
      <c r="U533" s="280"/>
      <c r="V533" s="280"/>
      <c r="W533" s="280"/>
      <c r="X533" s="280"/>
      <c r="Y533" s="280"/>
      <c r="Z533" s="280"/>
      <c r="AA533" s="280"/>
      <c r="AB533" s="280"/>
      <c r="AC533" s="280"/>
      <c r="AD533" s="280"/>
      <c r="AE533" s="280"/>
      <c r="AF533" s="280"/>
      <c r="AG533" s="280"/>
      <c r="AH533" s="280"/>
      <c r="AI533" s="280"/>
    </row>
    <row r="534" ht="14.25" customHeight="1">
      <c r="B534" s="280"/>
      <c r="C534" s="280"/>
      <c r="D534" s="280"/>
      <c r="E534" s="280"/>
      <c r="F534" s="280"/>
      <c r="G534" s="280"/>
      <c r="H534" s="280"/>
      <c r="I534" s="280"/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  <c r="Z534" s="280"/>
      <c r="AA534" s="280"/>
      <c r="AB534" s="280"/>
      <c r="AC534" s="280"/>
      <c r="AD534" s="280"/>
      <c r="AE534" s="280"/>
      <c r="AF534" s="280"/>
      <c r="AG534" s="280"/>
      <c r="AH534" s="280"/>
      <c r="AI534" s="280"/>
    </row>
    <row r="535" ht="14.25" customHeight="1">
      <c r="B535" s="280"/>
      <c r="C535" s="280"/>
      <c r="D535" s="280"/>
      <c r="E535" s="280"/>
      <c r="F535" s="280"/>
      <c r="G535" s="280"/>
      <c r="H535" s="280"/>
      <c r="I535" s="280"/>
      <c r="J535" s="280"/>
      <c r="K535" s="280"/>
      <c r="L535" s="280"/>
      <c r="M535" s="280"/>
      <c r="N535" s="280"/>
      <c r="O535" s="280"/>
      <c r="P535" s="280"/>
      <c r="Q535" s="280"/>
      <c r="R535" s="280"/>
      <c r="S535" s="280"/>
      <c r="T535" s="280"/>
      <c r="U535" s="280"/>
      <c r="V535" s="280"/>
      <c r="W535" s="280"/>
      <c r="X535" s="280"/>
      <c r="Y535" s="280"/>
      <c r="Z535" s="280"/>
      <c r="AA535" s="280"/>
      <c r="AB535" s="280"/>
      <c r="AC535" s="280"/>
      <c r="AD535" s="280"/>
      <c r="AE535" s="280"/>
      <c r="AF535" s="280"/>
      <c r="AG535" s="280"/>
      <c r="AH535" s="280"/>
      <c r="AI535" s="280"/>
    </row>
    <row r="536" ht="14.25" customHeight="1">
      <c r="B536" s="280"/>
      <c r="C536" s="280"/>
      <c r="D536" s="280"/>
      <c r="E536" s="280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  <c r="Z536" s="280"/>
      <c r="AA536" s="280"/>
      <c r="AB536" s="280"/>
      <c r="AC536" s="280"/>
      <c r="AD536" s="280"/>
      <c r="AE536" s="280"/>
      <c r="AF536" s="280"/>
      <c r="AG536" s="280"/>
      <c r="AH536" s="280"/>
      <c r="AI536" s="280"/>
    </row>
    <row r="537" ht="14.25" customHeight="1">
      <c r="B537" s="280"/>
      <c r="C537" s="280"/>
      <c r="D537" s="280"/>
      <c r="E537" s="280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  <c r="Z537" s="280"/>
      <c r="AA537" s="280"/>
      <c r="AB537" s="280"/>
      <c r="AC537" s="280"/>
      <c r="AD537" s="280"/>
      <c r="AE537" s="280"/>
      <c r="AF537" s="280"/>
      <c r="AG537" s="280"/>
      <c r="AH537" s="280"/>
      <c r="AI537" s="280"/>
    </row>
    <row r="538" ht="14.25" customHeight="1">
      <c r="B538" s="280"/>
      <c r="C538" s="280"/>
      <c r="D538" s="280"/>
      <c r="E538" s="280"/>
      <c r="F538" s="280"/>
      <c r="G538" s="280"/>
      <c r="H538" s="280"/>
      <c r="I538" s="280"/>
      <c r="J538" s="280"/>
      <c r="K538" s="280"/>
      <c r="L538" s="280"/>
      <c r="M538" s="280"/>
      <c r="N538" s="280"/>
      <c r="O538" s="280"/>
      <c r="P538" s="280"/>
      <c r="Q538" s="280"/>
      <c r="R538" s="280"/>
      <c r="S538" s="280"/>
      <c r="T538" s="280"/>
      <c r="U538" s="280"/>
      <c r="V538" s="280"/>
      <c r="W538" s="280"/>
      <c r="X538" s="280"/>
      <c r="Y538" s="280"/>
      <c r="Z538" s="280"/>
      <c r="AA538" s="280"/>
      <c r="AB538" s="280"/>
      <c r="AC538" s="280"/>
      <c r="AD538" s="280"/>
      <c r="AE538" s="280"/>
      <c r="AF538" s="280"/>
      <c r="AG538" s="280"/>
      <c r="AH538" s="280"/>
      <c r="AI538" s="280"/>
    </row>
    <row r="539" ht="14.25" customHeight="1">
      <c r="B539" s="280"/>
      <c r="C539" s="280"/>
      <c r="D539" s="280"/>
      <c r="E539" s="280"/>
      <c r="F539" s="280"/>
      <c r="G539" s="280"/>
      <c r="H539" s="280"/>
      <c r="I539" s="280"/>
      <c r="J539" s="280"/>
      <c r="K539" s="280"/>
      <c r="L539" s="280"/>
      <c r="M539" s="280"/>
      <c r="N539" s="280"/>
      <c r="O539" s="280"/>
      <c r="P539" s="280"/>
      <c r="Q539" s="280"/>
      <c r="R539" s="280"/>
      <c r="S539" s="280"/>
      <c r="T539" s="280"/>
      <c r="U539" s="280"/>
      <c r="V539" s="280"/>
      <c r="W539" s="280"/>
      <c r="X539" s="280"/>
      <c r="Y539" s="280"/>
      <c r="Z539" s="280"/>
      <c r="AA539" s="280"/>
      <c r="AB539" s="280"/>
      <c r="AC539" s="280"/>
      <c r="AD539" s="280"/>
      <c r="AE539" s="280"/>
      <c r="AF539" s="280"/>
      <c r="AG539" s="280"/>
      <c r="AH539" s="280"/>
      <c r="AI539" s="280"/>
    </row>
    <row r="540" ht="14.25" customHeight="1">
      <c r="B540" s="280"/>
      <c r="C540" s="280"/>
      <c r="D540" s="280"/>
      <c r="E540" s="280"/>
      <c r="F540" s="280"/>
      <c r="G540" s="280"/>
      <c r="H540" s="280"/>
      <c r="I540" s="280"/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</row>
    <row r="541" ht="14.25" customHeight="1">
      <c r="B541" s="280"/>
      <c r="C541" s="280"/>
      <c r="D541" s="280"/>
      <c r="E541" s="280"/>
      <c r="F541" s="280"/>
      <c r="G541" s="280"/>
      <c r="H541" s="280"/>
      <c r="I541" s="280"/>
      <c r="J541" s="280"/>
      <c r="K541" s="280"/>
      <c r="L541" s="280"/>
      <c r="M541" s="280"/>
      <c r="N541" s="280"/>
      <c r="O541" s="280"/>
      <c r="P541" s="280"/>
      <c r="Q541" s="280"/>
      <c r="R541" s="280"/>
      <c r="S541" s="280"/>
      <c r="T541" s="280"/>
      <c r="U541" s="280"/>
      <c r="V541" s="280"/>
      <c r="W541" s="280"/>
      <c r="X541" s="280"/>
      <c r="Y541" s="280"/>
      <c r="Z541" s="280"/>
      <c r="AA541" s="280"/>
      <c r="AB541" s="280"/>
      <c r="AC541" s="280"/>
      <c r="AD541" s="280"/>
      <c r="AE541" s="280"/>
      <c r="AF541" s="280"/>
      <c r="AG541" s="280"/>
      <c r="AH541" s="280"/>
      <c r="AI541" s="280"/>
    </row>
    <row r="542" ht="14.25" customHeight="1">
      <c r="B542" s="280"/>
      <c r="C542" s="280"/>
      <c r="D542" s="280"/>
      <c r="E542" s="280"/>
      <c r="F542" s="280"/>
      <c r="G542" s="280"/>
      <c r="H542" s="280"/>
      <c r="I542" s="280"/>
      <c r="J542" s="280"/>
      <c r="K542" s="280"/>
      <c r="L542" s="280"/>
      <c r="M542" s="280"/>
      <c r="N542" s="280"/>
      <c r="O542" s="280"/>
      <c r="P542" s="280"/>
      <c r="Q542" s="280"/>
      <c r="R542" s="280"/>
      <c r="S542" s="280"/>
      <c r="T542" s="280"/>
      <c r="U542" s="280"/>
      <c r="V542" s="280"/>
      <c r="W542" s="280"/>
      <c r="X542" s="280"/>
      <c r="Y542" s="280"/>
      <c r="Z542" s="280"/>
      <c r="AA542" s="280"/>
      <c r="AB542" s="280"/>
      <c r="AC542" s="280"/>
      <c r="AD542" s="280"/>
      <c r="AE542" s="280"/>
      <c r="AF542" s="280"/>
      <c r="AG542" s="280"/>
      <c r="AH542" s="280"/>
      <c r="AI542" s="280"/>
    </row>
    <row r="543" ht="14.25" customHeight="1">
      <c r="B543" s="280"/>
      <c r="C543" s="280"/>
      <c r="D543" s="280"/>
      <c r="E543" s="280"/>
      <c r="F543" s="280"/>
      <c r="G543" s="280"/>
      <c r="H543" s="280"/>
      <c r="I543" s="280"/>
      <c r="J543" s="280"/>
      <c r="K543" s="280"/>
      <c r="L543" s="280"/>
      <c r="M543" s="280"/>
      <c r="N543" s="280"/>
      <c r="O543" s="280"/>
      <c r="P543" s="280"/>
      <c r="Q543" s="280"/>
      <c r="R543" s="280"/>
      <c r="S543" s="280"/>
      <c r="T543" s="280"/>
      <c r="U543" s="280"/>
      <c r="V543" s="280"/>
      <c r="W543" s="280"/>
      <c r="X543" s="280"/>
      <c r="Y543" s="280"/>
      <c r="Z543" s="280"/>
      <c r="AA543" s="280"/>
      <c r="AB543" s="280"/>
      <c r="AC543" s="280"/>
      <c r="AD543" s="280"/>
      <c r="AE543" s="280"/>
      <c r="AF543" s="280"/>
      <c r="AG543" s="280"/>
      <c r="AH543" s="280"/>
      <c r="AI543" s="280"/>
    </row>
    <row r="544" ht="14.25" customHeight="1">
      <c r="B544" s="280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  <c r="X544" s="280"/>
      <c r="Y544" s="280"/>
      <c r="Z544" s="280"/>
      <c r="AA544" s="280"/>
      <c r="AB544" s="280"/>
      <c r="AC544" s="280"/>
      <c r="AD544" s="280"/>
      <c r="AE544" s="280"/>
      <c r="AF544" s="280"/>
      <c r="AG544" s="280"/>
      <c r="AH544" s="280"/>
      <c r="AI544" s="280"/>
    </row>
    <row r="545" ht="14.25" customHeight="1">
      <c r="B545" s="280"/>
      <c r="C545" s="280"/>
      <c r="D545" s="280"/>
      <c r="E545" s="280"/>
      <c r="F545" s="280"/>
      <c r="G545" s="280"/>
      <c r="H545" s="280"/>
      <c r="I545" s="280"/>
      <c r="J545" s="280"/>
      <c r="K545" s="280"/>
      <c r="L545" s="280"/>
      <c r="M545" s="280"/>
      <c r="N545" s="280"/>
      <c r="O545" s="280"/>
      <c r="P545" s="280"/>
      <c r="Q545" s="280"/>
      <c r="R545" s="280"/>
      <c r="S545" s="280"/>
      <c r="T545" s="280"/>
      <c r="U545" s="280"/>
      <c r="V545" s="280"/>
      <c r="W545" s="280"/>
      <c r="X545" s="280"/>
      <c r="Y545" s="280"/>
      <c r="Z545" s="280"/>
      <c r="AA545" s="280"/>
      <c r="AB545" s="280"/>
      <c r="AC545" s="280"/>
      <c r="AD545" s="280"/>
      <c r="AE545" s="280"/>
      <c r="AF545" s="280"/>
      <c r="AG545" s="280"/>
      <c r="AH545" s="280"/>
      <c r="AI545" s="280"/>
    </row>
    <row r="546" ht="14.25" customHeight="1">
      <c r="B546" s="280"/>
      <c r="C546" s="280"/>
      <c r="D546" s="280"/>
      <c r="E546" s="280"/>
      <c r="F546" s="280"/>
      <c r="G546" s="280"/>
      <c r="H546" s="280"/>
      <c r="I546" s="280"/>
      <c r="J546" s="280"/>
      <c r="K546" s="280"/>
      <c r="L546" s="280"/>
      <c r="M546" s="280"/>
      <c r="N546" s="280"/>
      <c r="O546" s="280"/>
      <c r="P546" s="280"/>
      <c r="Q546" s="280"/>
      <c r="R546" s="280"/>
      <c r="S546" s="280"/>
      <c r="T546" s="280"/>
      <c r="U546" s="280"/>
      <c r="V546" s="280"/>
      <c r="W546" s="280"/>
      <c r="X546" s="280"/>
      <c r="Y546" s="280"/>
      <c r="Z546" s="280"/>
      <c r="AA546" s="280"/>
      <c r="AB546" s="280"/>
      <c r="AC546" s="280"/>
      <c r="AD546" s="280"/>
      <c r="AE546" s="280"/>
      <c r="AF546" s="280"/>
      <c r="AG546" s="280"/>
      <c r="AH546" s="280"/>
      <c r="AI546" s="280"/>
    </row>
    <row r="547" ht="14.25" customHeight="1">
      <c r="B547" s="280"/>
      <c r="C547" s="280"/>
      <c r="D547" s="280"/>
      <c r="E547" s="280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  <c r="X547" s="280"/>
      <c r="Y547" s="280"/>
      <c r="Z547" s="280"/>
      <c r="AA547" s="280"/>
      <c r="AB547" s="280"/>
      <c r="AC547" s="280"/>
      <c r="AD547" s="280"/>
      <c r="AE547" s="280"/>
      <c r="AF547" s="280"/>
      <c r="AG547" s="280"/>
      <c r="AH547" s="280"/>
      <c r="AI547" s="280"/>
    </row>
    <row r="548" ht="14.25" customHeight="1">
      <c r="B548" s="280"/>
      <c r="C548" s="280"/>
      <c r="D548" s="280"/>
      <c r="E548" s="280"/>
      <c r="F548" s="280"/>
      <c r="G548" s="280"/>
      <c r="H548" s="280"/>
      <c r="I548" s="280"/>
      <c r="J548" s="280"/>
      <c r="K548" s="280"/>
      <c r="L548" s="280"/>
      <c r="M548" s="280"/>
      <c r="N548" s="280"/>
      <c r="O548" s="280"/>
      <c r="P548" s="280"/>
      <c r="Q548" s="280"/>
      <c r="R548" s="280"/>
      <c r="S548" s="280"/>
      <c r="T548" s="280"/>
      <c r="U548" s="280"/>
      <c r="V548" s="280"/>
      <c r="W548" s="280"/>
      <c r="X548" s="280"/>
      <c r="Y548" s="280"/>
      <c r="Z548" s="280"/>
      <c r="AA548" s="280"/>
      <c r="AB548" s="280"/>
      <c r="AC548" s="280"/>
      <c r="AD548" s="280"/>
      <c r="AE548" s="280"/>
      <c r="AF548" s="280"/>
      <c r="AG548" s="280"/>
      <c r="AH548" s="280"/>
      <c r="AI548" s="280"/>
    </row>
    <row r="549" ht="14.25" customHeight="1">
      <c r="B549" s="280"/>
      <c r="C549" s="280"/>
      <c r="D549" s="280"/>
      <c r="E549" s="280"/>
      <c r="F549" s="280"/>
      <c r="G549" s="280"/>
      <c r="H549" s="280"/>
      <c r="I549" s="280"/>
      <c r="J549" s="280"/>
      <c r="K549" s="280"/>
      <c r="L549" s="280"/>
      <c r="M549" s="280"/>
      <c r="N549" s="280"/>
      <c r="O549" s="280"/>
      <c r="P549" s="280"/>
      <c r="Q549" s="280"/>
      <c r="R549" s="280"/>
      <c r="S549" s="280"/>
      <c r="T549" s="280"/>
      <c r="U549" s="280"/>
      <c r="V549" s="280"/>
      <c r="W549" s="280"/>
      <c r="X549" s="280"/>
      <c r="Y549" s="280"/>
      <c r="Z549" s="280"/>
      <c r="AA549" s="280"/>
      <c r="AB549" s="280"/>
      <c r="AC549" s="280"/>
      <c r="AD549" s="280"/>
      <c r="AE549" s="280"/>
      <c r="AF549" s="280"/>
      <c r="AG549" s="280"/>
      <c r="AH549" s="280"/>
      <c r="AI549" s="280"/>
    </row>
    <row r="550" ht="14.25" customHeight="1">
      <c r="B550" s="280"/>
      <c r="C550" s="280"/>
      <c r="D550" s="280"/>
      <c r="E550" s="280"/>
      <c r="F550" s="280"/>
      <c r="G550" s="280"/>
      <c r="H550" s="280"/>
      <c r="I550" s="280"/>
      <c r="J550" s="280"/>
      <c r="K550" s="280"/>
      <c r="L550" s="280"/>
      <c r="M550" s="280"/>
      <c r="N550" s="280"/>
      <c r="O550" s="280"/>
      <c r="P550" s="280"/>
      <c r="Q550" s="280"/>
      <c r="R550" s="280"/>
      <c r="S550" s="280"/>
      <c r="T550" s="280"/>
      <c r="U550" s="280"/>
      <c r="V550" s="280"/>
      <c r="W550" s="280"/>
      <c r="X550" s="280"/>
      <c r="Y550" s="280"/>
      <c r="Z550" s="280"/>
      <c r="AA550" s="280"/>
      <c r="AB550" s="280"/>
      <c r="AC550" s="280"/>
      <c r="AD550" s="280"/>
      <c r="AE550" s="280"/>
      <c r="AF550" s="280"/>
      <c r="AG550" s="280"/>
      <c r="AH550" s="280"/>
      <c r="AI550" s="280"/>
    </row>
    <row r="551" ht="14.25" customHeight="1">
      <c r="B551" s="280"/>
      <c r="C551" s="280"/>
      <c r="D551" s="280"/>
      <c r="E551" s="280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  <c r="Z551" s="280"/>
      <c r="AA551" s="280"/>
      <c r="AB551" s="280"/>
      <c r="AC551" s="280"/>
      <c r="AD551" s="280"/>
      <c r="AE551" s="280"/>
      <c r="AF551" s="280"/>
      <c r="AG551" s="280"/>
      <c r="AH551" s="280"/>
      <c r="AI551" s="280"/>
    </row>
    <row r="552" ht="14.25" customHeight="1">
      <c r="B552" s="280"/>
      <c r="C552" s="280"/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  <c r="Z552" s="280"/>
      <c r="AA552" s="280"/>
      <c r="AB552" s="280"/>
      <c r="AC552" s="280"/>
      <c r="AD552" s="280"/>
      <c r="AE552" s="280"/>
      <c r="AF552" s="280"/>
      <c r="AG552" s="280"/>
      <c r="AH552" s="280"/>
      <c r="AI552" s="280"/>
    </row>
    <row r="553" ht="14.25" customHeight="1">
      <c r="B553" s="280"/>
      <c r="C553" s="280"/>
      <c r="D553" s="280"/>
      <c r="E553" s="280"/>
      <c r="F553" s="280"/>
      <c r="G553" s="280"/>
      <c r="H553" s="280"/>
      <c r="I553" s="280"/>
      <c r="J553" s="280"/>
      <c r="K553" s="280"/>
      <c r="L553" s="280"/>
      <c r="M553" s="280"/>
      <c r="N553" s="280"/>
      <c r="O553" s="280"/>
      <c r="P553" s="280"/>
      <c r="Q553" s="280"/>
      <c r="R553" s="280"/>
      <c r="S553" s="280"/>
      <c r="T553" s="280"/>
      <c r="U553" s="280"/>
      <c r="V553" s="280"/>
      <c r="W553" s="280"/>
      <c r="X553" s="280"/>
      <c r="Y553" s="280"/>
      <c r="Z553" s="280"/>
      <c r="AA553" s="280"/>
      <c r="AB553" s="280"/>
      <c r="AC553" s="280"/>
      <c r="AD553" s="280"/>
      <c r="AE553" s="280"/>
      <c r="AF553" s="280"/>
      <c r="AG553" s="280"/>
      <c r="AH553" s="280"/>
      <c r="AI553" s="280"/>
    </row>
    <row r="554" ht="14.25" customHeight="1">
      <c r="B554" s="280"/>
      <c r="C554" s="280"/>
      <c r="D554" s="280"/>
      <c r="E554" s="280"/>
      <c r="F554" s="280"/>
      <c r="G554" s="280"/>
      <c r="H554" s="280"/>
      <c r="I554" s="280"/>
      <c r="J554" s="280"/>
      <c r="K554" s="280"/>
      <c r="L554" s="280"/>
      <c r="M554" s="280"/>
      <c r="N554" s="280"/>
      <c r="O554" s="280"/>
      <c r="P554" s="280"/>
      <c r="Q554" s="280"/>
      <c r="R554" s="280"/>
      <c r="S554" s="280"/>
      <c r="T554" s="280"/>
      <c r="U554" s="280"/>
      <c r="V554" s="280"/>
      <c r="W554" s="280"/>
      <c r="X554" s="280"/>
      <c r="Y554" s="280"/>
      <c r="Z554" s="280"/>
      <c r="AA554" s="280"/>
      <c r="AB554" s="280"/>
      <c r="AC554" s="280"/>
      <c r="AD554" s="280"/>
      <c r="AE554" s="280"/>
      <c r="AF554" s="280"/>
      <c r="AG554" s="280"/>
      <c r="AH554" s="280"/>
      <c r="AI554" s="280"/>
    </row>
    <row r="555" ht="14.25" customHeight="1">
      <c r="B555" s="280"/>
      <c r="C555" s="280"/>
      <c r="D555" s="280"/>
      <c r="E555" s="280"/>
      <c r="F555" s="280"/>
      <c r="G555" s="280"/>
      <c r="H555" s="280"/>
      <c r="I555" s="280"/>
      <c r="J555" s="280"/>
      <c r="K555" s="280"/>
      <c r="L555" s="280"/>
      <c r="M555" s="280"/>
      <c r="N555" s="280"/>
      <c r="O555" s="280"/>
      <c r="P555" s="280"/>
      <c r="Q555" s="280"/>
      <c r="R555" s="280"/>
      <c r="S555" s="280"/>
      <c r="T555" s="280"/>
      <c r="U555" s="280"/>
      <c r="V555" s="280"/>
      <c r="W555" s="280"/>
      <c r="X555" s="280"/>
      <c r="Y555" s="280"/>
      <c r="Z555" s="280"/>
      <c r="AA555" s="280"/>
      <c r="AB555" s="280"/>
      <c r="AC555" s="280"/>
      <c r="AD555" s="280"/>
      <c r="AE555" s="280"/>
      <c r="AF555" s="280"/>
      <c r="AG555" s="280"/>
      <c r="AH555" s="280"/>
      <c r="AI555" s="280"/>
    </row>
    <row r="556" ht="14.25" customHeight="1">
      <c r="B556" s="280"/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0"/>
      <c r="O556" s="280"/>
      <c r="P556" s="280"/>
      <c r="Q556" s="280"/>
      <c r="R556" s="280"/>
      <c r="S556" s="280"/>
      <c r="T556" s="280"/>
      <c r="U556" s="280"/>
      <c r="V556" s="280"/>
      <c r="W556" s="280"/>
      <c r="X556" s="280"/>
      <c r="Y556" s="280"/>
      <c r="Z556" s="280"/>
      <c r="AA556" s="280"/>
      <c r="AB556" s="280"/>
      <c r="AC556" s="280"/>
      <c r="AD556" s="280"/>
      <c r="AE556" s="280"/>
      <c r="AF556" s="280"/>
      <c r="AG556" s="280"/>
      <c r="AH556" s="280"/>
      <c r="AI556" s="280"/>
    </row>
    <row r="557" ht="14.25" customHeight="1">
      <c r="B557" s="280"/>
      <c r="C557" s="280"/>
      <c r="D557" s="280"/>
      <c r="E557" s="280"/>
      <c r="F557" s="280"/>
      <c r="G557" s="280"/>
      <c r="H557" s="280"/>
      <c r="I557" s="280"/>
      <c r="J557" s="280"/>
      <c r="K557" s="280"/>
      <c r="L557" s="280"/>
      <c r="M557" s="280"/>
      <c r="N557" s="280"/>
      <c r="O557" s="280"/>
      <c r="P557" s="280"/>
      <c r="Q557" s="280"/>
      <c r="R557" s="280"/>
      <c r="S557" s="280"/>
      <c r="T557" s="280"/>
      <c r="U557" s="280"/>
      <c r="V557" s="280"/>
      <c r="W557" s="280"/>
      <c r="X557" s="280"/>
      <c r="Y557" s="280"/>
      <c r="Z557" s="280"/>
      <c r="AA557" s="280"/>
      <c r="AB557" s="280"/>
      <c r="AC557" s="280"/>
      <c r="AD557" s="280"/>
      <c r="AE557" s="280"/>
      <c r="AF557" s="280"/>
      <c r="AG557" s="280"/>
      <c r="AH557" s="280"/>
      <c r="AI557" s="280"/>
    </row>
    <row r="558" ht="14.25" customHeight="1">
      <c r="B558" s="280"/>
      <c r="C558" s="280"/>
      <c r="D558" s="280"/>
      <c r="E558" s="280"/>
      <c r="F558" s="280"/>
      <c r="G558" s="280"/>
      <c r="H558" s="280"/>
      <c r="I558" s="280"/>
      <c r="J558" s="280"/>
      <c r="K558" s="280"/>
      <c r="L558" s="280"/>
      <c r="M558" s="280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  <c r="Z558" s="280"/>
      <c r="AA558" s="280"/>
      <c r="AB558" s="280"/>
      <c r="AC558" s="280"/>
      <c r="AD558" s="280"/>
      <c r="AE558" s="280"/>
      <c r="AF558" s="280"/>
      <c r="AG558" s="280"/>
      <c r="AH558" s="280"/>
      <c r="AI558" s="280"/>
    </row>
    <row r="559" ht="14.25" customHeight="1">
      <c r="B559" s="280"/>
      <c r="C559" s="280"/>
      <c r="D559" s="280"/>
      <c r="E559" s="280"/>
      <c r="F559" s="280"/>
      <c r="G559" s="280"/>
      <c r="H559" s="280"/>
      <c r="I559" s="280"/>
      <c r="J559" s="280"/>
      <c r="K559" s="280"/>
      <c r="L559" s="280"/>
      <c r="M559" s="280"/>
      <c r="N559" s="280"/>
      <c r="O559" s="280"/>
      <c r="P559" s="280"/>
      <c r="Q559" s="280"/>
      <c r="R559" s="280"/>
      <c r="S559" s="280"/>
      <c r="T559" s="280"/>
      <c r="U559" s="280"/>
      <c r="V559" s="280"/>
      <c r="W559" s="280"/>
      <c r="X559" s="280"/>
      <c r="Y559" s="280"/>
      <c r="Z559" s="280"/>
      <c r="AA559" s="280"/>
      <c r="AB559" s="280"/>
      <c r="AC559" s="280"/>
      <c r="AD559" s="280"/>
      <c r="AE559" s="280"/>
      <c r="AF559" s="280"/>
      <c r="AG559" s="280"/>
      <c r="AH559" s="280"/>
      <c r="AI559" s="280"/>
    </row>
    <row r="560" ht="14.25" customHeight="1">
      <c r="B560" s="280"/>
      <c r="C560" s="280"/>
      <c r="D560" s="280"/>
      <c r="E560" s="280"/>
      <c r="F560" s="280"/>
      <c r="G560" s="280"/>
      <c r="H560" s="28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  <c r="Z560" s="280"/>
      <c r="AA560" s="280"/>
      <c r="AB560" s="280"/>
      <c r="AC560" s="280"/>
      <c r="AD560" s="280"/>
      <c r="AE560" s="280"/>
      <c r="AF560" s="280"/>
      <c r="AG560" s="280"/>
      <c r="AH560" s="280"/>
      <c r="AI560" s="280"/>
    </row>
    <row r="561" ht="14.25" customHeight="1">
      <c r="B561" s="280"/>
      <c r="C561" s="280"/>
      <c r="D561" s="280"/>
      <c r="E561" s="280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  <c r="Z561" s="280"/>
      <c r="AA561" s="280"/>
      <c r="AB561" s="280"/>
      <c r="AC561" s="280"/>
      <c r="AD561" s="280"/>
      <c r="AE561" s="280"/>
      <c r="AF561" s="280"/>
      <c r="AG561" s="280"/>
      <c r="AH561" s="280"/>
      <c r="AI561" s="280"/>
    </row>
    <row r="562" ht="14.25" customHeight="1">
      <c r="B562" s="280"/>
      <c r="C562" s="280"/>
      <c r="D562" s="280"/>
      <c r="E562" s="280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  <c r="Z562" s="280"/>
      <c r="AA562" s="280"/>
      <c r="AB562" s="280"/>
      <c r="AC562" s="280"/>
      <c r="AD562" s="280"/>
      <c r="AE562" s="280"/>
      <c r="AF562" s="280"/>
      <c r="AG562" s="280"/>
      <c r="AH562" s="280"/>
      <c r="AI562" s="280"/>
    </row>
    <row r="563" ht="14.25" customHeight="1">
      <c r="B563" s="280"/>
      <c r="C563" s="280"/>
      <c r="D563" s="280"/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  <c r="Z563" s="280"/>
      <c r="AA563" s="280"/>
      <c r="AB563" s="280"/>
      <c r="AC563" s="280"/>
      <c r="AD563" s="280"/>
      <c r="AE563" s="280"/>
      <c r="AF563" s="280"/>
      <c r="AG563" s="280"/>
      <c r="AH563" s="280"/>
      <c r="AI563" s="280"/>
    </row>
    <row r="564" ht="14.25" customHeight="1">
      <c r="B564" s="280"/>
      <c r="C564" s="280"/>
      <c r="D564" s="280"/>
      <c r="E564" s="280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  <c r="Z564" s="280"/>
      <c r="AA564" s="280"/>
      <c r="AB564" s="280"/>
      <c r="AC564" s="280"/>
      <c r="AD564" s="280"/>
      <c r="AE564" s="280"/>
      <c r="AF564" s="280"/>
      <c r="AG564" s="280"/>
      <c r="AH564" s="280"/>
      <c r="AI564" s="280"/>
    </row>
    <row r="565" ht="14.25" customHeight="1">
      <c r="B565" s="280"/>
      <c r="C565" s="280"/>
      <c r="D565" s="280"/>
      <c r="E565" s="280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  <c r="Z565" s="280"/>
      <c r="AA565" s="280"/>
      <c r="AB565" s="280"/>
      <c r="AC565" s="280"/>
      <c r="AD565" s="280"/>
      <c r="AE565" s="280"/>
      <c r="AF565" s="280"/>
      <c r="AG565" s="280"/>
      <c r="AH565" s="280"/>
      <c r="AI565" s="280"/>
    </row>
    <row r="566" ht="14.25" customHeight="1">
      <c r="B566" s="280"/>
      <c r="C566" s="280"/>
      <c r="D566" s="280"/>
      <c r="E566" s="280"/>
      <c r="F566" s="280"/>
      <c r="G566" s="280"/>
      <c r="H566" s="280"/>
      <c r="I566" s="280"/>
      <c r="J566" s="280"/>
      <c r="K566" s="280"/>
      <c r="L566" s="280"/>
      <c r="M566" s="280"/>
      <c r="N566" s="280"/>
      <c r="O566" s="280"/>
      <c r="P566" s="280"/>
      <c r="Q566" s="280"/>
      <c r="R566" s="280"/>
      <c r="S566" s="280"/>
      <c r="T566" s="280"/>
      <c r="U566" s="280"/>
      <c r="V566" s="280"/>
      <c r="W566" s="280"/>
      <c r="X566" s="280"/>
      <c r="Y566" s="280"/>
      <c r="Z566" s="280"/>
      <c r="AA566" s="280"/>
      <c r="AB566" s="280"/>
      <c r="AC566" s="280"/>
      <c r="AD566" s="280"/>
      <c r="AE566" s="280"/>
      <c r="AF566" s="280"/>
      <c r="AG566" s="280"/>
      <c r="AH566" s="280"/>
      <c r="AI566" s="280"/>
    </row>
    <row r="567" ht="14.25" customHeight="1">
      <c r="B567" s="280"/>
      <c r="C567" s="280"/>
      <c r="D567" s="280"/>
      <c r="E567" s="280"/>
      <c r="F567" s="280"/>
      <c r="G567" s="280"/>
      <c r="H567" s="280"/>
      <c r="I567" s="280"/>
      <c r="J567" s="280"/>
      <c r="K567" s="280"/>
      <c r="L567" s="280"/>
      <c r="M567" s="280"/>
      <c r="N567" s="280"/>
      <c r="O567" s="280"/>
      <c r="P567" s="280"/>
      <c r="Q567" s="280"/>
      <c r="R567" s="280"/>
      <c r="S567" s="280"/>
      <c r="T567" s="280"/>
      <c r="U567" s="280"/>
      <c r="V567" s="280"/>
      <c r="W567" s="280"/>
      <c r="X567" s="280"/>
      <c r="Y567" s="280"/>
      <c r="Z567" s="280"/>
      <c r="AA567" s="280"/>
      <c r="AB567" s="280"/>
      <c r="AC567" s="280"/>
      <c r="AD567" s="280"/>
      <c r="AE567" s="280"/>
      <c r="AF567" s="280"/>
      <c r="AG567" s="280"/>
      <c r="AH567" s="280"/>
      <c r="AI567" s="280"/>
    </row>
    <row r="568" ht="14.25" customHeight="1">
      <c r="B568" s="280"/>
      <c r="C568" s="280"/>
      <c r="D568" s="280"/>
      <c r="E568" s="280"/>
      <c r="F568" s="280"/>
      <c r="G568" s="280"/>
      <c r="H568" s="280"/>
      <c r="I568" s="280"/>
      <c r="J568" s="280"/>
      <c r="K568" s="280"/>
      <c r="L568" s="280"/>
      <c r="M568" s="280"/>
      <c r="N568" s="280"/>
      <c r="O568" s="280"/>
      <c r="P568" s="280"/>
      <c r="Q568" s="280"/>
      <c r="R568" s="280"/>
      <c r="S568" s="280"/>
      <c r="T568" s="280"/>
      <c r="U568" s="280"/>
      <c r="V568" s="280"/>
      <c r="W568" s="280"/>
      <c r="X568" s="280"/>
      <c r="Y568" s="280"/>
      <c r="Z568" s="280"/>
      <c r="AA568" s="280"/>
      <c r="AB568" s="280"/>
      <c r="AC568" s="280"/>
      <c r="AD568" s="280"/>
      <c r="AE568" s="280"/>
      <c r="AF568" s="280"/>
      <c r="AG568" s="280"/>
      <c r="AH568" s="280"/>
      <c r="AI568" s="280"/>
    </row>
    <row r="569" ht="14.25" customHeight="1">
      <c r="B569" s="280"/>
      <c r="C569" s="280"/>
      <c r="D569" s="280"/>
      <c r="E569" s="280"/>
      <c r="F569" s="280"/>
      <c r="G569" s="280"/>
      <c r="H569" s="280"/>
      <c r="I569" s="280"/>
      <c r="J569" s="280"/>
      <c r="K569" s="280"/>
      <c r="L569" s="280"/>
      <c r="M569" s="280"/>
      <c r="N569" s="280"/>
      <c r="O569" s="280"/>
      <c r="P569" s="280"/>
      <c r="Q569" s="280"/>
      <c r="R569" s="280"/>
      <c r="S569" s="280"/>
      <c r="T569" s="280"/>
      <c r="U569" s="280"/>
      <c r="V569" s="280"/>
      <c r="W569" s="280"/>
      <c r="X569" s="280"/>
      <c r="Y569" s="280"/>
      <c r="Z569" s="280"/>
      <c r="AA569" s="280"/>
      <c r="AB569" s="280"/>
      <c r="AC569" s="280"/>
      <c r="AD569" s="280"/>
      <c r="AE569" s="280"/>
      <c r="AF569" s="280"/>
      <c r="AG569" s="280"/>
      <c r="AH569" s="280"/>
      <c r="AI569" s="280"/>
    </row>
    <row r="570" ht="14.25" customHeight="1">
      <c r="B570" s="280"/>
      <c r="C570" s="280"/>
      <c r="D570" s="280"/>
      <c r="E570" s="280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  <c r="Z570" s="280"/>
      <c r="AA570" s="280"/>
      <c r="AB570" s="280"/>
      <c r="AC570" s="280"/>
      <c r="AD570" s="280"/>
      <c r="AE570" s="280"/>
      <c r="AF570" s="280"/>
      <c r="AG570" s="280"/>
      <c r="AH570" s="280"/>
      <c r="AI570" s="280"/>
    </row>
    <row r="571" ht="14.25" customHeight="1">
      <c r="B571" s="280"/>
      <c r="C571" s="280"/>
      <c r="D571" s="280"/>
      <c r="E571" s="280"/>
      <c r="F571" s="280"/>
      <c r="G571" s="280"/>
      <c r="H571" s="280"/>
      <c r="I571" s="280"/>
      <c r="J571" s="280"/>
      <c r="K571" s="280"/>
      <c r="L571" s="280"/>
      <c r="M571" s="280"/>
      <c r="N571" s="280"/>
      <c r="O571" s="280"/>
      <c r="P571" s="280"/>
      <c r="Q571" s="280"/>
      <c r="R571" s="280"/>
      <c r="S571" s="280"/>
      <c r="T571" s="280"/>
      <c r="U571" s="280"/>
      <c r="V571" s="280"/>
      <c r="W571" s="280"/>
      <c r="X571" s="280"/>
      <c r="Y571" s="280"/>
      <c r="Z571" s="280"/>
      <c r="AA571" s="280"/>
      <c r="AB571" s="280"/>
      <c r="AC571" s="280"/>
      <c r="AD571" s="280"/>
      <c r="AE571" s="280"/>
      <c r="AF571" s="280"/>
      <c r="AG571" s="280"/>
      <c r="AH571" s="280"/>
      <c r="AI571" s="280"/>
    </row>
    <row r="572" ht="14.25" customHeight="1">
      <c r="B572" s="280"/>
      <c r="C572" s="280"/>
      <c r="D572" s="280"/>
      <c r="E572" s="280"/>
      <c r="F572" s="280"/>
      <c r="G572" s="280"/>
      <c r="H572" s="280"/>
      <c r="I572" s="280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  <c r="T572" s="280"/>
      <c r="U572" s="280"/>
      <c r="V572" s="280"/>
      <c r="W572" s="280"/>
      <c r="X572" s="280"/>
      <c r="Y572" s="280"/>
      <c r="Z572" s="280"/>
      <c r="AA572" s="280"/>
      <c r="AB572" s="280"/>
      <c r="AC572" s="280"/>
      <c r="AD572" s="280"/>
      <c r="AE572" s="280"/>
      <c r="AF572" s="280"/>
      <c r="AG572" s="280"/>
      <c r="AH572" s="280"/>
      <c r="AI572" s="280"/>
    </row>
    <row r="573" ht="14.25" customHeight="1">
      <c r="B573" s="280"/>
      <c r="C573" s="280"/>
      <c r="D573" s="280"/>
      <c r="E573" s="280"/>
      <c r="F573" s="280"/>
      <c r="G573" s="280"/>
      <c r="H573" s="280"/>
      <c r="I573" s="280"/>
      <c r="J573" s="280"/>
      <c r="K573" s="280"/>
      <c r="L573" s="280"/>
      <c r="M573" s="280"/>
      <c r="N573" s="280"/>
      <c r="O573" s="280"/>
      <c r="P573" s="280"/>
      <c r="Q573" s="280"/>
      <c r="R573" s="280"/>
      <c r="S573" s="280"/>
      <c r="T573" s="280"/>
      <c r="U573" s="280"/>
      <c r="V573" s="280"/>
      <c r="W573" s="280"/>
      <c r="X573" s="280"/>
      <c r="Y573" s="280"/>
      <c r="Z573" s="280"/>
      <c r="AA573" s="280"/>
      <c r="AB573" s="280"/>
      <c r="AC573" s="280"/>
      <c r="AD573" s="280"/>
      <c r="AE573" s="280"/>
      <c r="AF573" s="280"/>
      <c r="AG573" s="280"/>
      <c r="AH573" s="280"/>
      <c r="AI573" s="280"/>
    </row>
    <row r="574" ht="14.25" customHeight="1">
      <c r="B574" s="280"/>
      <c r="C574" s="280"/>
      <c r="D574" s="280"/>
      <c r="E574" s="280"/>
      <c r="F574" s="280"/>
      <c r="G574" s="280"/>
      <c r="H574" s="280"/>
      <c r="I574" s="280"/>
      <c r="J574" s="280"/>
      <c r="K574" s="280"/>
      <c r="L574" s="280"/>
      <c r="M574" s="280"/>
      <c r="N574" s="280"/>
      <c r="O574" s="280"/>
      <c r="P574" s="280"/>
      <c r="Q574" s="280"/>
      <c r="R574" s="280"/>
      <c r="S574" s="280"/>
      <c r="T574" s="280"/>
      <c r="U574" s="280"/>
      <c r="V574" s="280"/>
      <c r="W574" s="280"/>
      <c r="X574" s="280"/>
      <c r="Y574" s="280"/>
      <c r="Z574" s="280"/>
      <c r="AA574" s="280"/>
      <c r="AB574" s="280"/>
      <c r="AC574" s="280"/>
      <c r="AD574" s="280"/>
      <c r="AE574" s="280"/>
      <c r="AF574" s="280"/>
      <c r="AG574" s="280"/>
      <c r="AH574" s="280"/>
      <c r="AI574" s="280"/>
    </row>
    <row r="575" ht="14.25" customHeight="1">
      <c r="B575" s="280"/>
      <c r="C575" s="280"/>
      <c r="D575" s="280"/>
      <c r="E575" s="280"/>
      <c r="F575" s="280"/>
      <c r="G575" s="280"/>
      <c r="H575" s="280"/>
      <c r="I575" s="280"/>
      <c r="J575" s="280"/>
      <c r="K575" s="280"/>
      <c r="L575" s="280"/>
      <c r="M575" s="280"/>
      <c r="N575" s="280"/>
      <c r="O575" s="280"/>
      <c r="P575" s="280"/>
      <c r="Q575" s="280"/>
      <c r="R575" s="280"/>
      <c r="S575" s="280"/>
      <c r="T575" s="280"/>
      <c r="U575" s="280"/>
      <c r="V575" s="280"/>
      <c r="W575" s="280"/>
      <c r="X575" s="280"/>
      <c r="Y575" s="280"/>
      <c r="Z575" s="280"/>
      <c r="AA575" s="280"/>
      <c r="AB575" s="280"/>
      <c r="AC575" s="280"/>
      <c r="AD575" s="280"/>
      <c r="AE575" s="280"/>
      <c r="AF575" s="280"/>
      <c r="AG575" s="280"/>
      <c r="AH575" s="280"/>
      <c r="AI575" s="280"/>
    </row>
    <row r="576" ht="14.25" customHeight="1">
      <c r="B576" s="280"/>
      <c r="C576" s="280"/>
      <c r="D576" s="280"/>
      <c r="E576" s="280"/>
      <c r="F576" s="280"/>
      <c r="G576" s="280"/>
      <c r="H576" s="280"/>
      <c r="I576" s="280"/>
      <c r="J576" s="280"/>
      <c r="K576" s="280"/>
      <c r="L576" s="280"/>
      <c r="M576" s="280"/>
      <c r="N576" s="280"/>
      <c r="O576" s="280"/>
      <c r="P576" s="280"/>
      <c r="Q576" s="280"/>
      <c r="R576" s="280"/>
      <c r="S576" s="280"/>
      <c r="T576" s="280"/>
      <c r="U576" s="280"/>
      <c r="V576" s="280"/>
      <c r="W576" s="280"/>
      <c r="X576" s="280"/>
      <c r="Y576" s="280"/>
      <c r="Z576" s="280"/>
      <c r="AA576" s="280"/>
      <c r="AB576" s="280"/>
      <c r="AC576" s="280"/>
      <c r="AD576" s="280"/>
      <c r="AE576" s="280"/>
      <c r="AF576" s="280"/>
      <c r="AG576" s="280"/>
      <c r="AH576" s="280"/>
      <c r="AI576" s="280"/>
    </row>
    <row r="577" ht="14.25" customHeight="1">
      <c r="B577" s="280"/>
      <c r="C577" s="280"/>
      <c r="D577" s="280"/>
      <c r="E577" s="280"/>
      <c r="F577" s="280"/>
      <c r="G577" s="280"/>
      <c r="H577" s="280"/>
      <c r="I577" s="280"/>
      <c r="J577" s="280"/>
      <c r="K577" s="280"/>
      <c r="L577" s="280"/>
      <c r="M577" s="280"/>
      <c r="N577" s="280"/>
      <c r="O577" s="280"/>
      <c r="P577" s="280"/>
      <c r="Q577" s="280"/>
      <c r="R577" s="280"/>
      <c r="S577" s="280"/>
      <c r="T577" s="280"/>
      <c r="U577" s="280"/>
      <c r="V577" s="280"/>
      <c r="W577" s="280"/>
      <c r="X577" s="280"/>
      <c r="Y577" s="280"/>
      <c r="Z577" s="280"/>
      <c r="AA577" s="280"/>
      <c r="AB577" s="280"/>
      <c r="AC577" s="280"/>
      <c r="AD577" s="280"/>
      <c r="AE577" s="280"/>
      <c r="AF577" s="280"/>
      <c r="AG577" s="280"/>
      <c r="AH577" s="280"/>
      <c r="AI577" s="280"/>
    </row>
    <row r="578" ht="14.25" customHeight="1">
      <c r="B578" s="280"/>
      <c r="C578" s="280"/>
      <c r="D578" s="280"/>
      <c r="E578" s="280"/>
      <c r="F578" s="280"/>
      <c r="G578" s="280"/>
      <c r="H578" s="280"/>
      <c r="I578" s="280"/>
      <c r="J578" s="280"/>
      <c r="K578" s="280"/>
      <c r="L578" s="280"/>
      <c r="M578" s="280"/>
      <c r="N578" s="280"/>
      <c r="O578" s="280"/>
      <c r="P578" s="280"/>
      <c r="Q578" s="280"/>
      <c r="R578" s="280"/>
      <c r="S578" s="280"/>
      <c r="T578" s="280"/>
      <c r="U578" s="280"/>
      <c r="V578" s="280"/>
      <c r="W578" s="280"/>
      <c r="X578" s="280"/>
      <c r="Y578" s="280"/>
      <c r="Z578" s="280"/>
      <c r="AA578" s="280"/>
      <c r="AB578" s="280"/>
      <c r="AC578" s="280"/>
      <c r="AD578" s="280"/>
      <c r="AE578" s="280"/>
      <c r="AF578" s="280"/>
      <c r="AG578" s="280"/>
      <c r="AH578" s="280"/>
      <c r="AI578" s="280"/>
    </row>
    <row r="579" ht="14.25" customHeight="1">
      <c r="B579" s="280"/>
      <c r="C579" s="280"/>
      <c r="D579" s="280"/>
      <c r="E579" s="280"/>
      <c r="F579" s="280"/>
      <c r="G579" s="280"/>
      <c r="H579" s="280"/>
      <c r="I579" s="280"/>
      <c r="J579" s="280"/>
      <c r="K579" s="280"/>
      <c r="L579" s="280"/>
      <c r="M579" s="280"/>
      <c r="N579" s="280"/>
      <c r="O579" s="280"/>
      <c r="P579" s="280"/>
      <c r="Q579" s="280"/>
      <c r="R579" s="280"/>
      <c r="S579" s="280"/>
      <c r="T579" s="280"/>
      <c r="U579" s="280"/>
      <c r="V579" s="280"/>
      <c r="W579" s="280"/>
      <c r="X579" s="280"/>
      <c r="Y579" s="280"/>
      <c r="Z579" s="280"/>
      <c r="AA579" s="280"/>
      <c r="AB579" s="280"/>
      <c r="AC579" s="280"/>
      <c r="AD579" s="280"/>
      <c r="AE579" s="280"/>
      <c r="AF579" s="280"/>
      <c r="AG579" s="280"/>
      <c r="AH579" s="280"/>
      <c r="AI579" s="280"/>
    </row>
    <row r="580" ht="14.25" customHeight="1">
      <c r="B580" s="280"/>
      <c r="C580" s="280"/>
      <c r="D580" s="280"/>
      <c r="E580" s="280"/>
      <c r="F580" s="280"/>
      <c r="G580" s="280"/>
      <c r="H580" s="280"/>
      <c r="I580" s="280"/>
      <c r="J580" s="280"/>
      <c r="K580" s="280"/>
      <c r="L580" s="280"/>
      <c r="M580" s="280"/>
      <c r="N580" s="280"/>
      <c r="O580" s="280"/>
      <c r="P580" s="280"/>
      <c r="Q580" s="280"/>
      <c r="R580" s="280"/>
      <c r="S580" s="280"/>
      <c r="T580" s="280"/>
      <c r="U580" s="280"/>
      <c r="V580" s="280"/>
      <c r="W580" s="280"/>
      <c r="X580" s="280"/>
      <c r="Y580" s="280"/>
      <c r="Z580" s="280"/>
      <c r="AA580" s="280"/>
      <c r="AB580" s="280"/>
      <c r="AC580" s="280"/>
      <c r="AD580" s="280"/>
      <c r="AE580" s="280"/>
      <c r="AF580" s="280"/>
      <c r="AG580" s="280"/>
      <c r="AH580" s="280"/>
      <c r="AI580" s="280"/>
    </row>
    <row r="581" ht="14.25" customHeight="1">
      <c r="B581" s="280"/>
      <c r="C581" s="280"/>
      <c r="D581" s="280"/>
      <c r="E581" s="280"/>
      <c r="F581" s="280"/>
      <c r="G581" s="280"/>
      <c r="H581" s="280"/>
      <c r="I581" s="280"/>
      <c r="J581" s="280"/>
      <c r="K581" s="280"/>
      <c r="L581" s="280"/>
      <c r="M581" s="280"/>
      <c r="N581" s="280"/>
      <c r="O581" s="280"/>
      <c r="P581" s="280"/>
      <c r="Q581" s="280"/>
      <c r="R581" s="280"/>
      <c r="S581" s="280"/>
      <c r="T581" s="280"/>
      <c r="U581" s="280"/>
      <c r="V581" s="280"/>
      <c r="W581" s="280"/>
      <c r="X581" s="280"/>
      <c r="Y581" s="280"/>
      <c r="Z581" s="280"/>
      <c r="AA581" s="280"/>
      <c r="AB581" s="280"/>
      <c r="AC581" s="280"/>
      <c r="AD581" s="280"/>
      <c r="AE581" s="280"/>
      <c r="AF581" s="280"/>
      <c r="AG581" s="280"/>
      <c r="AH581" s="280"/>
      <c r="AI581" s="280"/>
    </row>
    <row r="582" ht="14.25" customHeight="1">
      <c r="B582" s="280"/>
      <c r="C582" s="280"/>
      <c r="D582" s="280"/>
      <c r="E582" s="280"/>
      <c r="F582" s="280"/>
      <c r="G582" s="280"/>
      <c r="H582" s="280"/>
      <c r="I582" s="280"/>
      <c r="J582" s="280"/>
      <c r="K582" s="280"/>
      <c r="L582" s="280"/>
      <c r="M582" s="280"/>
      <c r="N582" s="280"/>
      <c r="O582" s="280"/>
      <c r="P582" s="280"/>
      <c r="Q582" s="280"/>
      <c r="R582" s="280"/>
      <c r="S582" s="280"/>
      <c r="T582" s="280"/>
      <c r="U582" s="280"/>
      <c r="V582" s="280"/>
      <c r="W582" s="280"/>
      <c r="X582" s="280"/>
      <c r="Y582" s="280"/>
      <c r="Z582" s="280"/>
      <c r="AA582" s="280"/>
      <c r="AB582" s="280"/>
      <c r="AC582" s="280"/>
      <c r="AD582" s="280"/>
      <c r="AE582" s="280"/>
      <c r="AF582" s="280"/>
      <c r="AG582" s="280"/>
      <c r="AH582" s="280"/>
      <c r="AI582" s="280"/>
    </row>
    <row r="583" ht="14.25" customHeight="1">
      <c r="B583" s="280"/>
      <c r="C583" s="280"/>
      <c r="D583" s="280"/>
      <c r="E583" s="280"/>
      <c r="F583" s="280"/>
      <c r="G583" s="280"/>
      <c r="H583" s="280"/>
      <c r="I583" s="280"/>
      <c r="J583" s="280"/>
      <c r="K583" s="280"/>
      <c r="L583" s="280"/>
      <c r="M583" s="280"/>
      <c r="N583" s="280"/>
      <c r="O583" s="280"/>
      <c r="P583" s="280"/>
      <c r="Q583" s="280"/>
      <c r="R583" s="280"/>
      <c r="S583" s="280"/>
      <c r="T583" s="280"/>
      <c r="U583" s="280"/>
      <c r="V583" s="280"/>
      <c r="W583" s="280"/>
      <c r="X583" s="280"/>
      <c r="Y583" s="280"/>
      <c r="Z583" s="280"/>
      <c r="AA583" s="280"/>
      <c r="AB583" s="280"/>
      <c r="AC583" s="280"/>
      <c r="AD583" s="280"/>
      <c r="AE583" s="280"/>
      <c r="AF583" s="280"/>
      <c r="AG583" s="280"/>
      <c r="AH583" s="280"/>
      <c r="AI583" s="280"/>
    </row>
    <row r="584" ht="14.25" customHeight="1">
      <c r="B584" s="280"/>
      <c r="C584" s="280"/>
      <c r="D584" s="280"/>
      <c r="E584" s="280"/>
      <c r="F584" s="280"/>
      <c r="G584" s="280"/>
      <c r="H584" s="280"/>
      <c r="I584" s="280"/>
      <c r="J584" s="280"/>
      <c r="K584" s="280"/>
      <c r="L584" s="280"/>
      <c r="M584" s="280"/>
      <c r="N584" s="280"/>
      <c r="O584" s="280"/>
      <c r="P584" s="280"/>
      <c r="Q584" s="280"/>
      <c r="R584" s="280"/>
      <c r="S584" s="280"/>
      <c r="T584" s="280"/>
      <c r="U584" s="280"/>
      <c r="V584" s="280"/>
      <c r="W584" s="280"/>
      <c r="X584" s="280"/>
      <c r="Y584" s="280"/>
      <c r="Z584" s="280"/>
      <c r="AA584" s="280"/>
      <c r="AB584" s="280"/>
      <c r="AC584" s="280"/>
      <c r="AD584" s="280"/>
      <c r="AE584" s="280"/>
      <c r="AF584" s="280"/>
      <c r="AG584" s="280"/>
      <c r="AH584" s="280"/>
      <c r="AI584" s="280"/>
    </row>
    <row r="585" ht="14.25" customHeight="1">
      <c r="B585" s="280"/>
      <c r="C585" s="280"/>
      <c r="D585" s="280"/>
      <c r="E585" s="280"/>
      <c r="F585" s="280"/>
      <c r="G585" s="280"/>
      <c r="H585" s="280"/>
      <c r="I585" s="280"/>
      <c r="J585" s="280"/>
      <c r="K585" s="280"/>
      <c r="L585" s="280"/>
      <c r="M585" s="280"/>
      <c r="N585" s="280"/>
      <c r="O585" s="280"/>
      <c r="P585" s="280"/>
      <c r="Q585" s="280"/>
      <c r="R585" s="280"/>
      <c r="S585" s="280"/>
      <c r="T585" s="280"/>
      <c r="U585" s="280"/>
      <c r="V585" s="280"/>
      <c r="W585" s="280"/>
      <c r="X585" s="280"/>
      <c r="Y585" s="280"/>
      <c r="Z585" s="280"/>
      <c r="AA585" s="280"/>
      <c r="AB585" s="280"/>
      <c r="AC585" s="280"/>
      <c r="AD585" s="280"/>
      <c r="AE585" s="280"/>
      <c r="AF585" s="280"/>
      <c r="AG585" s="280"/>
      <c r="AH585" s="280"/>
      <c r="AI585" s="280"/>
    </row>
    <row r="586" ht="14.25" customHeight="1">
      <c r="B586" s="280"/>
      <c r="C586" s="280"/>
      <c r="D586" s="280"/>
      <c r="E586" s="280"/>
      <c r="F586" s="280"/>
      <c r="G586" s="280"/>
      <c r="H586" s="280"/>
      <c r="I586" s="280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  <c r="T586" s="280"/>
      <c r="U586" s="280"/>
      <c r="V586" s="280"/>
      <c r="W586" s="280"/>
      <c r="X586" s="280"/>
      <c r="Y586" s="280"/>
      <c r="Z586" s="280"/>
      <c r="AA586" s="280"/>
      <c r="AB586" s="280"/>
      <c r="AC586" s="280"/>
      <c r="AD586" s="280"/>
      <c r="AE586" s="280"/>
      <c r="AF586" s="280"/>
      <c r="AG586" s="280"/>
      <c r="AH586" s="280"/>
      <c r="AI586" s="280"/>
    </row>
    <row r="587" ht="14.25" customHeight="1">
      <c r="B587" s="280"/>
      <c r="C587" s="280"/>
      <c r="D587" s="280"/>
      <c r="E587" s="280"/>
      <c r="F587" s="280"/>
      <c r="G587" s="280"/>
      <c r="H587" s="280"/>
      <c r="I587" s="280"/>
      <c r="J587" s="280"/>
      <c r="K587" s="280"/>
      <c r="L587" s="280"/>
      <c r="M587" s="280"/>
      <c r="N587" s="280"/>
      <c r="O587" s="280"/>
      <c r="P587" s="280"/>
      <c r="Q587" s="280"/>
      <c r="R587" s="280"/>
      <c r="S587" s="280"/>
      <c r="T587" s="280"/>
      <c r="U587" s="280"/>
      <c r="V587" s="280"/>
      <c r="W587" s="280"/>
      <c r="X587" s="280"/>
      <c r="Y587" s="280"/>
      <c r="Z587" s="280"/>
      <c r="AA587" s="280"/>
      <c r="AB587" s="280"/>
      <c r="AC587" s="280"/>
      <c r="AD587" s="280"/>
      <c r="AE587" s="280"/>
      <c r="AF587" s="280"/>
      <c r="AG587" s="280"/>
      <c r="AH587" s="280"/>
      <c r="AI587" s="280"/>
    </row>
    <row r="588" ht="14.25" customHeight="1">
      <c r="B588" s="280"/>
      <c r="C588" s="280"/>
      <c r="D588" s="280"/>
      <c r="E588" s="280"/>
      <c r="F588" s="280"/>
      <c r="G588" s="280"/>
      <c r="H588" s="280"/>
      <c r="I588" s="280"/>
      <c r="J588" s="280"/>
      <c r="K588" s="280"/>
      <c r="L588" s="280"/>
      <c r="M588" s="280"/>
      <c r="N588" s="280"/>
      <c r="O588" s="280"/>
      <c r="P588" s="280"/>
      <c r="Q588" s="280"/>
      <c r="R588" s="280"/>
      <c r="S588" s="280"/>
      <c r="T588" s="280"/>
      <c r="U588" s="280"/>
      <c r="V588" s="280"/>
      <c r="W588" s="280"/>
      <c r="X588" s="280"/>
      <c r="Y588" s="280"/>
      <c r="Z588" s="280"/>
      <c r="AA588" s="280"/>
      <c r="AB588" s="280"/>
      <c r="AC588" s="280"/>
      <c r="AD588" s="280"/>
      <c r="AE588" s="280"/>
      <c r="AF588" s="280"/>
      <c r="AG588" s="280"/>
      <c r="AH588" s="280"/>
      <c r="AI588" s="280"/>
    </row>
    <row r="589" ht="14.25" customHeight="1">
      <c r="B589" s="280"/>
      <c r="C589" s="280"/>
      <c r="D589" s="280"/>
      <c r="E589" s="280"/>
      <c r="F589" s="280"/>
      <c r="G589" s="280"/>
      <c r="H589" s="280"/>
      <c r="I589" s="280"/>
      <c r="J589" s="280"/>
      <c r="K589" s="280"/>
      <c r="L589" s="280"/>
      <c r="M589" s="280"/>
      <c r="N589" s="280"/>
      <c r="O589" s="280"/>
      <c r="P589" s="280"/>
      <c r="Q589" s="280"/>
      <c r="R589" s="280"/>
      <c r="S589" s="280"/>
      <c r="T589" s="280"/>
      <c r="U589" s="280"/>
      <c r="V589" s="280"/>
      <c r="W589" s="280"/>
      <c r="X589" s="280"/>
      <c r="Y589" s="280"/>
      <c r="Z589" s="280"/>
      <c r="AA589" s="280"/>
      <c r="AB589" s="280"/>
      <c r="AC589" s="280"/>
      <c r="AD589" s="280"/>
      <c r="AE589" s="280"/>
      <c r="AF589" s="280"/>
      <c r="AG589" s="280"/>
      <c r="AH589" s="280"/>
      <c r="AI589" s="280"/>
    </row>
    <row r="590" ht="14.25" customHeight="1">
      <c r="B590" s="280"/>
      <c r="C590" s="280"/>
      <c r="D590" s="280"/>
      <c r="E590" s="280"/>
      <c r="F590" s="280"/>
      <c r="G590" s="280"/>
      <c r="H590" s="280"/>
      <c r="I590" s="280"/>
      <c r="J590" s="280"/>
      <c r="K590" s="280"/>
      <c r="L590" s="280"/>
      <c r="M590" s="280"/>
      <c r="N590" s="280"/>
      <c r="O590" s="280"/>
      <c r="P590" s="280"/>
      <c r="Q590" s="280"/>
      <c r="R590" s="280"/>
      <c r="S590" s="280"/>
      <c r="T590" s="280"/>
      <c r="U590" s="280"/>
      <c r="V590" s="280"/>
      <c r="W590" s="280"/>
      <c r="X590" s="280"/>
      <c r="Y590" s="280"/>
      <c r="Z590" s="280"/>
      <c r="AA590" s="280"/>
      <c r="AB590" s="280"/>
      <c r="AC590" s="280"/>
      <c r="AD590" s="280"/>
      <c r="AE590" s="280"/>
      <c r="AF590" s="280"/>
      <c r="AG590" s="280"/>
      <c r="AH590" s="280"/>
      <c r="AI590" s="280"/>
    </row>
    <row r="591" ht="14.25" customHeight="1">
      <c r="B591" s="280"/>
      <c r="C591" s="280"/>
      <c r="D591" s="280"/>
      <c r="E591" s="280"/>
      <c r="F591" s="280"/>
      <c r="G591" s="280"/>
      <c r="H591" s="280"/>
      <c r="I591" s="280"/>
      <c r="J591" s="280"/>
      <c r="K591" s="280"/>
      <c r="L591" s="280"/>
      <c r="M591" s="280"/>
      <c r="N591" s="280"/>
      <c r="O591" s="280"/>
      <c r="P591" s="280"/>
      <c r="Q591" s="280"/>
      <c r="R591" s="280"/>
      <c r="S591" s="280"/>
      <c r="T591" s="280"/>
      <c r="U591" s="280"/>
      <c r="V591" s="280"/>
      <c r="W591" s="280"/>
      <c r="X591" s="280"/>
      <c r="Y591" s="280"/>
      <c r="Z591" s="280"/>
      <c r="AA591" s="280"/>
      <c r="AB591" s="280"/>
      <c r="AC591" s="280"/>
      <c r="AD591" s="280"/>
      <c r="AE591" s="280"/>
      <c r="AF591" s="280"/>
      <c r="AG591" s="280"/>
      <c r="AH591" s="280"/>
      <c r="AI591" s="280"/>
    </row>
    <row r="592" ht="14.25" customHeight="1">
      <c r="B592" s="280"/>
      <c r="C592" s="280"/>
      <c r="D592" s="280"/>
      <c r="E592" s="280"/>
      <c r="F592" s="280"/>
      <c r="G592" s="280"/>
      <c r="H592" s="280"/>
      <c r="I592" s="280"/>
      <c r="J592" s="280"/>
      <c r="K592" s="280"/>
      <c r="L592" s="280"/>
      <c r="M592" s="280"/>
      <c r="N592" s="280"/>
      <c r="O592" s="280"/>
      <c r="P592" s="280"/>
      <c r="Q592" s="280"/>
      <c r="R592" s="280"/>
      <c r="S592" s="280"/>
      <c r="T592" s="280"/>
      <c r="U592" s="280"/>
      <c r="V592" s="280"/>
      <c r="W592" s="280"/>
      <c r="X592" s="280"/>
      <c r="Y592" s="280"/>
      <c r="Z592" s="280"/>
      <c r="AA592" s="280"/>
      <c r="AB592" s="280"/>
      <c r="AC592" s="280"/>
      <c r="AD592" s="280"/>
      <c r="AE592" s="280"/>
      <c r="AF592" s="280"/>
      <c r="AG592" s="280"/>
      <c r="AH592" s="280"/>
      <c r="AI592" s="280"/>
    </row>
    <row r="593" ht="14.25" customHeight="1">
      <c r="B593" s="280"/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  <c r="Z593" s="280"/>
      <c r="AA593" s="280"/>
      <c r="AB593" s="280"/>
      <c r="AC593" s="280"/>
      <c r="AD593" s="280"/>
      <c r="AE593" s="280"/>
      <c r="AF593" s="280"/>
      <c r="AG593" s="280"/>
      <c r="AH593" s="280"/>
      <c r="AI593" s="280"/>
    </row>
    <row r="594" ht="14.25" customHeight="1">
      <c r="B594" s="280"/>
      <c r="C594" s="280"/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  <c r="Z594" s="280"/>
      <c r="AA594" s="280"/>
      <c r="AB594" s="280"/>
      <c r="AC594" s="280"/>
      <c r="AD594" s="280"/>
      <c r="AE594" s="280"/>
      <c r="AF594" s="280"/>
      <c r="AG594" s="280"/>
      <c r="AH594" s="280"/>
      <c r="AI594" s="280"/>
    </row>
    <row r="595" ht="14.25" customHeight="1">
      <c r="B595" s="280"/>
      <c r="C595" s="280"/>
      <c r="D595" s="280"/>
      <c r="E595" s="280"/>
      <c r="F595" s="280"/>
      <c r="G595" s="280"/>
      <c r="H595" s="280"/>
      <c r="I595" s="280"/>
      <c r="J595" s="280"/>
      <c r="K595" s="280"/>
      <c r="L595" s="280"/>
      <c r="M595" s="280"/>
      <c r="N595" s="280"/>
      <c r="O595" s="280"/>
      <c r="P595" s="280"/>
      <c r="Q595" s="280"/>
      <c r="R595" s="280"/>
      <c r="S595" s="280"/>
      <c r="T595" s="280"/>
      <c r="U595" s="280"/>
      <c r="V595" s="280"/>
      <c r="W595" s="280"/>
      <c r="X595" s="280"/>
      <c r="Y595" s="280"/>
      <c r="Z595" s="280"/>
      <c r="AA595" s="280"/>
      <c r="AB595" s="280"/>
      <c r="AC595" s="280"/>
      <c r="AD595" s="280"/>
      <c r="AE595" s="280"/>
      <c r="AF595" s="280"/>
      <c r="AG595" s="280"/>
      <c r="AH595" s="280"/>
      <c r="AI595" s="280"/>
    </row>
    <row r="596" ht="14.25" customHeight="1">
      <c r="B596" s="280"/>
      <c r="C596" s="280"/>
      <c r="D596" s="280"/>
      <c r="E596" s="280"/>
      <c r="F596" s="280"/>
      <c r="G596" s="280"/>
      <c r="H596" s="280"/>
      <c r="I596" s="280"/>
      <c r="J596" s="280"/>
      <c r="K596" s="280"/>
      <c r="L596" s="280"/>
      <c r="M596" s="280"/>
      <c r="N596" s="280"/>
      <c r="O596" s="280"/>
      <c r="P596" s="280"/>
      <c r="Q596" s="280"/>
      <c r="R596" s="280"/>
      <c r="S596" s="280"/>
      <c r="T596" s="280"/>
      <c r="U596" s="280"/>
      <c r="V596" s="280"/>
      <c r="W596" s="280"/>
      <c r="X596" s="280"/>
      <c r="Y596" s="280"/>
      <c r="Z596" s="280"/>
      <c r="AA596" s="280"/>
      <c r="AB596" s="280"/>
      <c r="AC596" s="280"/>
      <c r="AD596" s="280"/>
      <c r="AE596" s="280"/>
      <c r="AF596" s="280"/>
      <c r="AG596" s="280"/>
      <c r="AH596" s="280"/>
      <c r="AI596" s="280"/>
    </row>
    <row r="597" ht="14.25" customHeight="1">
      <c r="B597" s="280"/>
      <c r="C597" s="280"/>
      <c r="D597" s="280"/>
      <c r="E597" s="280"/>
      <c r="F597" s="280"/>
      <c r="G597" s="280"/>
      <c r="H597" s="280"/>
      <c r="I597" s="280"/>
      <c r="J597" s="280"/>
      <c r="K597" s="280"/>
      <c r="L597" s="280"/>
      <c r="M597" s="280"/>
      <c r="N597" s="280"/>
      <c r="O597" s="280"/>
      <c r="P597" s="280"/>
      <c r="Q597" s="280"/>
      <c r="R597" s="280"/>
      <c r="S597" s="280"/>
      <c r="T597" s="280"/>
      <c r="U597" s="280"/>
      <c r="V597" s="280"/>
      <c r="W597" s="280"/>
      <c r="X597" s="280"/>
      <c r="Y597" s="280"/>
      <c r="Z597" s="280"/>
      <c r="AA597" s="280"/>
      <c r="AB597" s="280"/>
      <c r="AC597" s="280"/>
      <c r="AD597" s="280"/>
      <c r="AE597" s="280"/>
      <c r="AF597" s="280"/>
      <c r="AG597" s="280"/>
      <c r="AH597" s="280"/>
      <c r="AI597" s="280"/>
    </row>
    <row r="598" ht="14.25" customHeight="1">
      <c r="B598" s="280"/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0"/>
      <c r="O598" s="280"/>
      <c r="P598" s="280"/>
      <c r="Q598" s="280"/>
      <c r="R598" s="280"/>
      <c r="S598" s="280"/>
      <c r="T598" s="280"/>
      <c r="U598" s="280"/>
      <c r="V598" s="280"/>
      <c r="W598" s="280"/>
      <c r="X598" s="280"/>
      <c r="Y598" s="280"/>
      <c r="Z598" s="280"/>
      <c r="AA598" s="280"/>
      <c r="AB598" s="280"/>
      <c r="AC598" s="280"/>
      <c r="AD598" s="280"/>
      <c r="AE598" s="280"/>
      <c r="AF598" s="280"/>
      <c r="AG598" s="280"/>
      <c r="AH598" s="280"/>
      <c r="AI598" s="280"/>
    </row>
    <row r="599" ht="14.25" customHeight="1">
      <c r="B599" s="280"/>
      <c r="C599" s="280"/>
      <c r="D599" s="280"/>
      <c r="E599" s="280"/>
      <c r="F599" s="280"/>
      <c r="G599" s="280"/>
      <c r="H599" s="280"/>
      <c r="I599" s="280"/>
      <c r="J599" s="280"/>
      <c r="K599" s="280"/>
      <c r="L599" s="280"/>
      <c r="M599" s="280"/>
      <c r="N599" s="280"/>
      <c r="O599" s="280"/>
      <c r="P599" s="280"/>
      <c r="Q599" s="280"/>
      <c r="R599" s="280"/>
      <c r="S599" s="280"/>
      <c r="T599" s="280"/>
      <c r="U599" s="280"/>
      <c r="V599" s="280"/>
      <c r="W599" s="280"/>
      <c r="X599" s="280"/>
      <c r="Y599" s="280"/>
      <c r="Z599" s="280"/>
      <c r="AA599" s="280"/>
      <c r="AB599" s="280"/>
      <c r="AC599" s="280"/>
      <c r="AD599" s="280"/>
      <c r="AE599" s="280"/>
      <c r="AF599" s="280"/>
      <c r="AG599" s="280"/>
      <c r="AH599" s="280"/>
      <c r="AI599" s="280"/>
    </row>
    <row r="600" ht="14.25" customHeight="1">
      <c r="B600" s="280"/>
      <c r="C600" s="280"/>
      <c r="D600" s="280"/>
      <c r="E600" s="280"/>
      <c r="F600" s="280"/>
      <c r="G600" s="280"/>
      <c r="H600" s="280"/>
      <c r="I600" s="280"/>
      <c r="J600" s="280"/>
      <c r="K600" s="280"/>
      <c r="L600" s="280"/>
      <c r="M600" s="280"/>
      <c r="N600" s="280"/>
      <c r="O600" s="280"/>
      <c r="P600" s="280"/>
      <c r="Q600" s="280"/>
      <c r="R600" s="280"/>
      <c r="S600" s="280"/>
      <c r="T600" s="280"/>
      <c r="U600" s="280"/>
      <c r="V600" s="280"/>
      <c r="W600" s="280"/>
      <c r="X600" s="280"/>
      <c r="Y600" s="280"/>
      <c r="Z600" s="280"/>
      <c r="AA600" s="280"/>
      <c r="AB600" s="280"/>
      <c r="AC600" s="280"/>
      <c r="AD600" s="280"/>
      <c r="AE600" s="280"/>
      <c r="AF600" s="280"/>
      <c r="AG600" s="280"/>
      <c r="AH600" s="280"/>
      <c r="AI600" s="280"/>
    </row>
    <row r="601" ht="14.25" customHeight="1">
      <c r="B601" s="280"/>
      <c r="C601" s="280"/>
      <c r="D601" s="280"/>
      <c r="E601" s="280"/>
      <c r="F601" s="280"/>
      <c r="G601" s="280"/>
      <c r="H601" s="280"/>
      <c r="I601" s="280"/>
      <c r="J601" s="280"/>
      <c r="K601" s="280"/>
      <c r="L601" s="280"/>
      <c r="M601" s="280"/>
      <c r="N601" s="280"/>
      <c r="O601" s="280"/>
      <c r="P601" s="280"/>
      <c r="Q601" s="280"/>
      <c r="R601" s="280"/>
      <c r="S601" s="280"/>
      <c r="T601" s="280"/>
      <c r="U601" s="280"/>
      <c r="V601" s="280"/>
      <c r="W601" s="280"/>
      <c r="X601" s="280"/>
      <c r="Y601" s="280"/>
      <c r="Z601" s="280"/>
      <c r="AA601" s="280"/>
      <c r="AB601" s="280"/>
      <c r="AC601" s="280"/>
      <c r="AD601" s="280"/>
      <c r="AE601" s="280"/>
      <c r="AF601" s="280"/>
      <c r="AG601" s="280"/>
      <c r="AH601" s="280"/>
      <c r="AI601" s="280"/>
    </row>
    <row r="602" ht="14.25" customHeight="1">
      <c r="B602" s="280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  <c r="S602" s="280"/>
      <c r="T602" s="280"/>
      <c r="U602" s="280"/>
      <c r="V602" s="280"/>
      <c r="W602" s="280"/>
      <c r="X602" s="280"/>
      <c r="Y602" s="280"/>
      <c r="Z602" s="280"/>
      <c r="AA602" s="280"/>
      <c r="AB602" s="280"/>
      <c r="AC602" s="280"/>
      <c r="AD602" s="280"/>
      <c r="AE602" s="280"/>
      <c r="AF602" s="280"/>
      <c r="AG602" s="280"/>
      <c r="AH602" s="280"/>
      <c r="AI602" s="280"/>
    </row>
    <row r="603" ht="14.25" customHeight="1">
      <c r="B603" s="280"/>
      <c r="C603" s="280"/>
      <c r="D603" s="280"/>
      <c r="E603" s="280"/>
      <c r="F603" s="280"/>
      <c r="G603" s="280"/>
      <c r="H603" s="280"/>
      <c r="I603" s="280"/>
      <c r="J603" s="280"/>
      <c r="K603" s="280"/>
      <c r="L603" s="280"/>
      <c r="M603" s="280"/>
      <c r="N603" s="280"/>
      <c r="O603" s="280"/>
      <c r="P603" s="280"/>
      <c r="Q603" s="280"/>
      <c r="R603" s="280"/>
      <c r="S603" s="280"/>
      <c r="T603" s="280"/>
      <c r="U603" s="280"/>
      <c r="V603" s="280"/>
      <c r="W603" s="280"/>
      <c r="X603" s="280"/>
      <c r="Y603" s="280"/>
      <c r="Z603" s="280"/>
      <c r="AA603" s="280"/>
      <c r="AB603" s="280"/>
      <c r="AC603" s="280"/>
      <c r="AD603" s="280"/>
      <c r="AE603" s="280"/>
      <c r="AF603" s="280"/>
      <c r="AG603" s="280"/>
      <c r="AH603" s="280"/>
      <c r="AI603" s="280"/>
    </row>
    <row r="604" ht="14.25" customHeight="1">
      <c r="B604" s="280"/>
      <c r="C604" s="280"/>
      <c r="D604" s="280"/>
      <c r="E604" s="280"/>
      <c r="F604" s="280"/>
      <c r="G604" s="280"/>
      <c r="H604" s="280"/>
      <c r="I604" s="280"/>
      <c r="J604" s="280"/>
      <c r="K604" s="280"/>
      <c r="L604" s="280"/>
      <c r="M604" s="280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280"/>
      <c r="Z604" s="280"/>
      <c r="AA604" s="280"/>
      <c r="AB604" s="280"/>
      <c r="AC604" s="280"/>
      <c r="AD604" s="280"/>
      <c r="AE604" s="280"/>
      <c r="AF604" s="280"/>
      <c r="AG604" s="280"/>
      <c r="AH604" s="280"/>
      <c r="AI604" s="280"/>
    </row>
    <row r="605" ht="14.25" customHeight="1">
      <c r="B605" s="280"/>
      <c r="C605" s="280"/>
      <c r="D605" s="280"/>
      <c r="E605" s="280"/>
      <c r="F605" s="280"/>
      <c r="G605" s="280"/>
      <c r="H605" s="280"/>
      <c r="I605" s="280"/>
      <c r="J605" s="280"/>
      <c r="K605" s="280"/>
      <c r="L605" s="280"/>
      <c r="M605" s="280"/>
      <c r="N605" s="280"/>
      <c r="O605" s="280"/>
      <c r="P605" s="280"/>
      <c r="Q605" s="280"/>
      <c r="R605" s="280"/>
      <c r="S605" s="280"/>
      <c r="T605" s="280"/>
      <c r="U605" s="280"/>
      <c r="V605" s="280"/>
      <c r="W605" s="280"/>
      <c r="X605" s="280"/>
      <c r="Y605" s="280"/>
      <c r="Z605" s="280"/>
      <c r="AA605" s="280"/>
      <c r="AB605" s="280"/>
      <c r="AC605" s="280"/>
      <c r="AD605" s="280"/>
      <c r="AE605" s="280"/>
      <c r="AF605" s="280"/>
      <c r="AG605" s="280"/>
      <c r="AH605" s="280"/>
      <c r="AI605" s="280"/>
    </row>
    <row r="606" ht="14.25" customHeight="1">
      <c r="B606" s="280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  <c r="S606" s="280"/>
      <c r="T606" s="280"/>
      <c r="U606" s="280"/>
      <c r="V606" s="280"/>
      <c r="W606" s="280"/>
      <c r="X606" s="280"/>
      <c r="Y606" s="280"/>
      <c r="Z606" s="280"/>
      <c r="AA606" s="280"/>
      <c r="AB606" s="280"/>
      <c r="AC606" s="280"/>
      <c r="AD606" s="280"/>
      <c r="AE606" s="280"/>
      <c r="AF606" s="280"/>
      <c r="AG606" s="280"/>
      <c r="AH606" s="280"/>
      <c r="AI606" s="280"/>
    </row>
    <row r="607" ht="14.25" customHeight="1">
      <c r="B607" s="280"/>
      <c r="C607" s="280"/>
      <c r="D607" s="280"/>
      <c r="E607" s="280"/>
      <c r="F607" s="280"/>
      <c r="G607" s="280"/>
      <c r="H607" s="280"/>
      <c r="I607" s="280"/>
      <c r="J607" s="280"/>
      <c r="K607" s="280"/>
      <c r="L607" s="280"/>
      <c r="M607" s="280"/>
      <c r="N607" s="280"/>
      <c r="O607" s="280"/>
      <c r="P607" s="280"/>
      <c r="Q607" s="280"/>
      <c r="R607" s="280"/>
      <c r="S607" s="280"/>
      <c r="T607" s="280"/>
      <c r="U607" s="280"/>
      <c r="V607" s="280"/>
      <c r="W607" s="280"/>
      <c r="X607" s="280"/>
      <c r="Y607" s="280"/>
      <c r="Z607" s="280"/>
      <c r="AA607" s="280"/>
      <c r="AB607" s="280"/>
      <c r="AC607" s="280"/>
      <c r="AD607" s="280"/>
      <c r="AE607" s="280"/>
      <c r="AF607" s="280"/>
      <c r="AG607" s="280"/>
      <c r="AH607" s="280"/>
      <c r="AI607" s="280"/>
    </row>
    <row r="608" ht="14.25" customHeight="1">
      <c r="B608" s="280"/>
      <c r="C608" s="280"/>
      <c r="D608" s="280"/>
      <c r="E608" s="280"/>
      <c r="F608" s="280"/>
      <c r="G608" s="280"/>
      <c r="H608" s="280"/>
      <c r="I608" s="280"/>
      <c r="J608" s="280"/>
      <c r="K608" s="280"/>
      <c r="L608" s="280"/>
      <c r="M608" s="280"/>
      <c r="N608" s="280"/>
      <c r="O608" s="280"/>
      <c r="P608" s="280"/>
      <c r="Q608" s="280"/>
      <c r="R608" s="280"/>
      <c r="S608" s="280"/>
      <c r="T608" s="280"/>
      <c r="U608" s="280"/>
      <c r="V608" s="280"/>
      <c r="W608" s="280"/>
      <c r="X608" s="280"/>
      <c r="Y608" s="280"/>
      <c r="Z608" s="280"/>
      <c r="AA608" s="280"/>
      <c r="AB608" s="280"/>
      <c r="AC608" s="280"/>
      <c r="AD608" s="280"/>
      <c r="AE608" s="280"/>
      <c r="AF608" s="280"/>
      <c r="AG608" s="280"/>
      <c r="AH608" s="280"/>
      <c r="AI608" s="280"/>
    </row>
    <row r="609" ht="14.25" customHeight="1">
      <c r="B609" s="280"/>
      <c r="C609" s="280"/>
      <c r="D609" s="280"/>
      <c r="E609" s="280"/>
      <c r="F609" s="280"/>
      <c r="G609" s="280"/>
      <c r="H609" s="280"/>
      <c r="I609" s="280"/>
      <c r="J609" s="280"/>
      <c r="K609" s="280"/>
      <c r="L609" s="280"/>
      <c r="M609" s="280"/>
      <c r="N609" s="280"/>
      <c r="O609" s="280"/>
      <c r="P609" s="280"/>
      <c r="Q609" s="280"/>
      <c r="R609" s="280"/>
      <c r="S609" s="280"/>
      <c r="T609" s="280"/>
      <c r="U609" s="280"/>
      <c r="V609" s="280"/>
      <c r="W609" s="280"/>
      <c r="X609" s="280"/>
      <c r="Y609" s="280"/>
      <c r="Z609" s="280"/>
      <c r="AA609" s="280"/>
      <c r="AB609" s="280"/>
      <c r="AC609" s="280"/>
      <c r="AD609" s="280"/>
      <c r="AE609" s="280"/>
      <c r="AF609" s="280"/>
      <c r="AG609" s="280"/>
      <c r="AH609" s="280"/>
      <c r="AI609" s="280"/>
    </row>
    <row r="610" ht="14.25" customHeight="1">
      <c r="B610" s="280"/>
      <c r="C610" s="280"/>
      <c r="D610" s="280"/>
      <c r="E610" s="280"/>
      <c r="F610" s="280"/>
      <c r="G610" s="280"/>
      <c r="H610" s="280"/>
      <c r="I610" s="280"/>
      <c r="J610" s="280"/>
      <c r="K610" s="280"/>
      <c r="L610" s="280"/>
      <c r="M610" s="280"/>
      <c r="N610" s="280"/>
      <c r="O610" s="280"/>
      <c r="P610" s="280"/>
      <c r="Q610" s="280"/>
      <c r="R610" s="280"/>
      <c r="S610" s="280"/>
      <c r="T610" s="280"/>
      <c r="U610" s="280"/>
      <c r="V610" s="280"/>
      <c r="W610" s="280"/>
      <c r="X610" s="280"/>
      <c r="Y610" s="280"/>
      <c r="Z610" s="280"/>
      <c r="AA610" s="280"/>
      <c r="AB610" s="280"/>
      <c r="AC610" s="280"/>
      <c r="AD610" s="280"/>
      <c r="AE610" s="280"/>
      <c r="AF610" s="280"/>
      <c r="AG610" s="280"/>
      <c r="AH610" s="280"/>
      <c r="AI610" s="280"/>
    </row>
    <row r="611" ht="14.25" customHeight="1">
      <c r="B611" s="280"/>
      <c r="C611" s="280"/>
      <c r="D611" s="280"/>
      <c r="E611" s="280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0"/>
      <c r="T611" s="280"/>
      <c r="U611" s="280"/>
      <c r="V611" s="280"/>
      <c r="W611" s="280"/>
      <c r="X611" s="280"/>
      <c r="Y611" s="280"/>
      <c r="Z611" s="280"/>
      <c r="AA611" s="280"/>
      <c r="AB611" s="280"/>
      <c r="AC611" s="280"/>
      <c r="AD611" s="280"/>
      <c r="AE611" s="280"/>
      <c r="AF611" s="280"/>
      <c r="AG611" s="280"/>
      <c r="AH611" s="280"/>
      <c r="AI611" s="280"/>
    </row>
    <row r="612" ht="14.25" customHeight="1">
      <c r="B612" s="280"/>
      <c r="C612" s="280"/>
      <c r="D612" s="280"/>
      <c r="E612" s="280"/>
      <c r="F612" s="280"/>
      <c r="G612" s="280"/>
      <c r="H612" s="280"/>
      <c r="I612" s="280"/>
      <c r="J612" s="280"/>
      <c r="K612" s="280"/>
      <c r="L612" s="280"/>
      <c r="M612" s="280"/>
      <c r="N612" s="280"/>
      <c r="O612" s="280"/>
      <c r="P612" s="280"/>
      <c r="Q612" s="280"/>
      <c r="R612" s="280"/>
      <c r="S612" s="280"/>
      <c r="T612" s="280"/>
      <c r="U612" s="280"/>
      <c r="V612" s="280"/>
      <c r="W612" s="280"/>
      <c r="X612" s="280"/>
      <c r="Y612" s="280"/>
      <c r="Z612" s="280"/>
      <c r="AA612" s="280"/>
      <c r="AB612" s="280"/>
      <c r="AC612" s="280"/>
      <c r="AD612" s="280"/>
      <c r="AE612" s="280"/>
      <c r="AF612" s="280"/>
      <c r="AG612" s="280"/>
      <c r="AH612" s="280"/>
      <c r="AI612" s="280"/>
    </row>
    <row r="613" ht="14.25" customHeight="1">
      <c r="B613" s="280"/>
      <c r="C613" s="280"/>
      <c r="D613" s="280"/>
      <c r="E613" s="280"/>
      <c r="F613" s="280"/>
      <c r="G613" s="280"/>
      <c r="H613" s="280"/>
      <c r="I613" s="280"/>
      <c r="J613" s="280"/>
      <c r="K613" s="280"/>
      <c r="L613" s="280"/>
      <c r="M613" s="280"/>
      <c r="N613" s="280"/>
      <c r="O613" s="280"/>
      <c r="P613" s="280"/>
      <c r="Q613" s="280"/>
      <c r="R613" s="280"/>
      <c r="S613" s="280"/>
      <c r="T613" s="280"/>
      <c r="U613" s="280"/>
      <c r="V613" s="280"/>
      <c r="W613" s="280"/>
      <c r="X613" s="280"/>
      <c r="Y613" s="280"/>
      <c r="Z613" s="280"/>
      <c r="AA613" s="280"/>
      <c r="AB613" s="280"/>
      <c r="AC613" s="280"/>
      <c r="AD613" s="280"/>
      <c r="AE613" s="280"/>
      <c r="AF613" s="280"/>
      <c r="AG613" s="280"/>
      <c r="AH613" s="280"/>
      <c r="AI613" s="280"/>
    </row>
    <row r="614" ht="14.25" customHeight="1">
      <c r="B614" s="280"/>
      <c r="C614" s="280"/>
      <c r="D614" s="280"/>
      <c r="E614" s="280"/>
      <c r="F614" s="280"/>
      <c r="G614" s="280"/>
      <c r="H614" s="280"/>
      <c r="I614" s="280"/>
      <c r="J614" s="280"/>
      <c r="K614" s="280"/>
      <c r="L614" s="280"/>
      <c r="M614" s="280"/>
      <c r="N614" s="280"/>
      <c r="O614" s="280"/>
      <c r="P614" s="280"/>
      <c r="Q614" s="280"/>
      <c r="R614" s="280"/>
      <c r="S614" s="280"/>
      <c r="T614" s="280"/>
      <c r="U614" s="280"/>
      <c r="V614" s="280"/>
      <c r="W614" s="280"/>
      <c r="X614" s="280"/>
      <c r="Y614" s="280"/>
      <c r="Z614" s="280"/>
      <c r="AA614" s="280"/>
      <c r="AB614" s="280"/>
      <c r="AC614" s="280"/>
      <c r="AD614" s="280"/>
      <c r="AE614" s="280"/>
      <c r="AF614" s="280"/>
      <c r="AG614" s="280"/>
      <c r="AH614" s="280"/>
      <c r="AI614" s="280"/>
    </row>
    <row r="615" ht="14.25" customHeight="1">
      <c r="B615" s="280"/>
      <c r="C615" s="280"/>
      <c r="D615" s="280"/>
      <c r="E615" s="280"/>
      <c r="F615" s="280"/>
      <c r="G615" s="280"/>
      <c r="H615" s="280"/>
      <c r="I615" s="280"/>
      <c r="J615" s="280"/>
      <c r="K615" s="280"/>
      <c r="L615" s="280"/>
      <c r="M615" s="280"/>
      <c r="N615" s="280"/>
      <c r="O615" s="280"/>
      <c r="P615" s="280"/>
      <c r="Q615" s="280"/>
      <c r="R615" s="280"/>
      <c r="S615" s="280"/>
      <c r="T615" s="280"/>
      <c r="U615" s="280"/>
      <c r="V615" s="280"/>
      <c r="W615" s="280"/>
      <c r="X615" s="280"/>
      <c r="Y615" s="280"/>
      <c r="Z615" s="280"/>
      <c r="AA615" s="280"/>
      <c r="AB615" s="280"/>
      <c r="AC615" s="280"/>
      <c r="AD615" s="280"/>
      <c r="AE615" s="280"/>
      <c r="AF615" s="280"/>
      <c r="AG615" s="280"/>
      <c r="AH615" s="280"/>
      <c r="AI615" s="280"/>
    </row>
    <row r="616" ht="14.25" customHeight="1">
      <c r="B616" s="280"/>
      <c r="C616" s="280"/>
      <c r="D616" s="280"/>
      <c r="E616" s="280"/>
      <c r="F616" s="280"/>
      <c r="G616" s="280"/>
      <c r="H616" s="280"/>
      <c r="I616" s="280"/>
      <c r="J616" s="280"/>
      <c r="K616" s="280"/>
      <c r="L616" s="280"/>
      <c r="M616" s="280"/>
      <c r="N616" s="280"/>
      <c r="O616" s="280"/>
      <c r="P616" s="280"/>
      <c r="Q616" s="280"/>
      <c r="R616" s="280"/>
      <c r="S616" s="280"/>
      <c r="T616" s="280"/>
      <c r="U616" s="280"/>
      <c r="V616" s="280"/>
      <c r="W616" s="280"/>
      <c r="X616" s="280"/>
      <c r="Y616" s="280"/>
      <c r="Z616" s="280"/>
      <c r="AA616" s="280"/>
      <c r="AB616" s="280"/>
      <c r="AC616" s="280"/>
      <c r="AD616" s="280"/>
      <c r="AE616" s="280"/>
      <c r="AF616" s="280"/>
      <c r="AG616" s="280"/>
      <c r="AH616" s="280"/>
      <c r="AI616" s="280"/>
    </row>
    <row r="617" ht="14.25" customHeight="1">
      <c r="B617" s="280"/>
      <c r="C617" s="280"/>
      <c r="D617" s="280"/>
      <c r="E617" s="280"/>
      <c r="F617" s="280"/>
      <c r="G617" s="280"/>
      <c r="H617" s="280"/>
      <c r="I617" s="280"/>
      <c r="J617" s="280"/>
      <c r="K617" s="280"/>
      <c r="L617" s="280"/>
      <c r="M617" s="280"/>
      <c r="N617" s="280"/>
      <c r="O617" s="280"/>
      <c r="P617" s="280"/>
      <c r="Q617" s="280"/>
      <c r="R617" s="280"/>
      <c r="S617" s="280"/>
      <c r="T617" s="280"/>
      <c r="U617" s="280"/>
      <c r="V617" s="280"/>
      <c r="W617" s="280"/>
      <c r="X617" s="280"/>
      <c r="Y617" s="280"/>
      <c r="Z617" s="280"/>
      <c r="AA617" s="280"/>
      <c r="AB617" s="280"/>
      <c r="AC617" s="280"/>
      <c r="AD617" s="280"/>
      <c r="AE617" s="280"/>
      <c r="AF617" s="280"/>
      <c r="AG617" s="280"/>
      <c r="AH617" s="280"/>
      <c r="AI617" s="280"/>
    </row>
    <row r="618" ht="14.25" customHeight="1">
      <c r="B618" s="280"/>
      <c r="C618" s="280"/>
      <c r="D618" s="280"/>
      <c r="E618" s="280"/>
      <c r="F618" s="280"/>
      <c r="G618" s="280"/>
      <c r="H618" s="280"/>
      <c r="I618" s="280"/>
      <c r="J618" s="280"/>
      <c r="K618" s="280"/>
      <c r="L618" s="280"/>
      <c r="M618" s="280"/>
      <c r="N618" s="280"/>
      <c r="O618" s="280"/>
      <c r="P618" s="280"/>
      <c r="Q618" s="280"/>
      <c r="R618" s="280"/>
      <c r="S618" s="280"/>
      <c r="T618" s="280"/>
      <c r="U618" s="280"/>
      <c r="V618" s="280"/>
      <c r="W618" s="280"/>
      <c r="X618" s="280"/>
      <c r="Y618" s="280"/>
      <c r="Z618" s="280"/>
      <c r="AA618" s="280"/>
      <c r="AB618" s="280"/>
      <c r="AC618" s="280"/>
      <c r="AD618" s="280"/>
      <c r="AE618" s="280"/>
      <c r="AF618" s="280"/>
      <c r="AG618" s="280"/>
      <c r="AH618" s="280"/>
      <c r="AI618" s="280"/>
    </row>
    <row r="619" ht="14.25" customHeight="1">
      <c r="B619" s="280"/>
      <c r="C619" s="280"/>
      <c r="D619" s="280"/>
      <c r="E619" s="280"/>
      <c r="F619" s="280"/>
      <c r="G619" s="280"/>
      <c r="H619" s="280"/>
      <c r="I619" s="280"/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  <c r="Z619" s="280"/>
      <c r="AA619" s="280"/>
      <c r="AB619" s="280"/>
      <c r="AC619" s="280"/>
      <c r="AD619" s="280"/>
      <c r="AE619" s="280"/>
      <c r="AF619" s="280"/>
      <c r="AG619" s="280"/>
      <c r="AH619" s="280"/>
      <c r="AI619" s="280"/>
    </row>
    <row r="620" ht="14.25" customHeight="1">
      <c r="B620" s="280"/>
      <c r="C620" s="280"/>
      <c r="D620" s="280"/>
      <c r="E620" s="280"/>
      <c r="F620" s="280"/>
      <c r="G620" s="280"/>
      <c r="H620" s="280"/>
      <c r="I620" s="280"/>
      <c r="J620" s="280"/>
      <c r="K620" s="280"/>
      <c r="L620" s="280"/>
      <c r="M620" s="280"/>
      <c r="N620" s="280"/>
      <c r="O620" s="280"/>
      <c r="P620" s="280"/>
      <c r="Q620" s="280"/>
      <c r="R620" s="280"/>
      <c r="S620" s="280"/>
      <c r="T620" s="280"/>
      <c r="U620" s="280"/>
      <c r="V620" s="280"/>
      <c r="W620" s="280"/>
      <c r="X620" s="280"/>
      <c r="Y620" s="280"/>
      <c r="Z620" s="280"/>
      <c r="AA620" s="280"/>
      <c r="AB620" s="280"/>
      <c r="AC620" s="280"/>
      <c r="AD620" s="280"/>
      <c r="AE620" s="280"/>
      <c r="AF620" s="280"/>
      <c r="AG620" s="280"/>
      <c r="AH620" s="280"/>
      <c r="AI620" s="280"/>
    </row>
    <row r="621" ht="14.25" customHeight="1"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  <c r="T621" s="280"/>
      <c r="U621" s="280"/>
      <c r="V621" s="280"/>
      <c r="W621" s="280"/>
      <c r="X621" s="280"/>
      <c r="Y621" s="280"/>
      <c r="Z621" s="280"/>
      <c r="AA621" s="280"/>
      <c r="AB621" s="280"/>
      <c r="AC621" s="280"/>
      <c r="AD621" s="280"/>
      <c r="AE621" s="280"/>
      <c r="AF621" s="280"/>
      <c r="AG621" s="280"/>
      <c r="AH621" s="280"/>
      <c r="AI621" s="280"/>
    </row>
    <row r="622" ht="14.25" customHeight="1">
      <c r="B622" s="280"/>
      <c r="C622" s="280"/>
      <c r="D622" s="280"/>
      <c r="E622" s="280"/>
      <c r="F622" s="280"/>
      <c r="G622" s="280"/>
      <c r="H622" s="280"/>
      <c r="I622" s="280"/>
      <c r="J622" s="280"/>
      <c r="K622" s="280"/>
      <c r="L622" s="280"/>
      <c r="M622" s="280"/>
      <c r="N622" s="280"/>
      <c r="O622" s="280"/>
      <c r="P622" s="280"/>
      <c r="Q622" s="280"/>
      <c r="R622" s="280"/>
      <c r="S622" s="280"/>
      <c r="T622" s="280"/>
      <c r="U622" s="280"/>
      <c r="V622" s="280"/>
      <c r="W622" s="280"/>
      <c r="X622" s="280"/>
      <c r="Y622" s="280"/>
      <c r="Z622" s="280"/>
      <c r="AA622" s="280"/>
      <c r="AB622" s="280"/>
      <c r="AC622" s="280"/>
      <c r="AD622" s="280"/>
      <c r="AE622" s="280"/>
      <c r="AF622" s="280"/>
      <c r="AG622" s="280"/>
      <c r="AH622" s="280"/>
      <c r="AI622" s="280"/>
    </row>
    <row r="623" ht="14.25" customHeight="1">
      <c r="B623" s="280"/>
      <c r="C623" s="280"/>
      <c r="D623" s="280"/>
      <c r="E623" s="280"/>
      <c r="F623" s="280"/>
      <c r="G623" s="280"/>
      <c r="H623" s="280"/>
      <c r="I623" s="280"/>
      <c r="J623" s="280"/>
      <c r="K623" s="280"/>
      <c r="L623" s="280"/>
      <c r="M623" s="280"/>
      <c r="N623" s="280"/>
      <c r="O623" s="280"/>
      <c r="P623" s="280"/>
      <c r="Q623" s="280"/>
      <c r="R623" s="280"/>
      <c r="S623" s="280"/>
      <c r="T623" s="280"/>
      <c r="U623" s="280"/>
      <c r="V623" s="280"/>
      <c r="W623" s="280"/>
      <c r="X623" s="280"/>
      <c r="Y623" s="280"/>
      <c r="Z623" s="280"/>
      <c r="AA623" s="280"/>
      <c r="AB623" s="280"/>
      <c r="AC623" s="280"/>
      <c r="AD623" s="280"/>
      <c r="AE623" s="280"/>
      <c r="AF623" s="280"/>
      <c r="AG623" s="280"/>
      <c r="AH623" s="280"/>
      <c r="AI623" s="280"/>
    </row>
    <row r="624" ht="14.25" customHeight="1">
      <c r="B624" s="280"/>
      <c r="C624" s="280"/>
      <c r="D624" s="280"/>
      <c r="E624" s="280"/>
      <c r="F624" s="280"/>
      <c r="G624" s="280"/>
      <c r="H624" s="280"/>
      <c r="I624" s="280"/>
      <c r="J624" s="280"/>
      <c r="K624" s="280"/>
      <c r="L624" s="280"/>
      <c r="M624" s="280"/>
      <c r="N624" s="280"/>
      <c r="O624" s="280"/>
      <c r="P624" s="280"/>
      <c r="Q624" s="280"/>
      <c r="R624" s="280"/>
      <c r="S624" s="280"/>
      <c r="T624" s="280"/>
      <c r="U624" s="280"/>
      <c r="V624" s="280"/>
      <c r="W624" s="280"/>
      <c r="X624" s="280"/>
      <c r="Y624" s="280"/>
      <c r="Z624" s="280"/>
      <c r="AA624" s="280"/>
      <c r="AB624" s="280"/>
      <c r="AC624" s="280"/>
      <c r="AD624" s="280"/>
      <c r="AE624" s="280"/>
      <c r="AF624" s="280"/>
      <c r="AG624" s="280"/>
      <c r="AH624" s="280"/>
      <c r="AI624" s="280"/>
    </row>
    <row r="625" ht="14.25" customHeight="1">
      <c r="B625" s="280"/>
      <c r="C625" s="280"/>
      <c r="D625" s="280"/>
      <c r="E625" s="280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  <c r="V625" s="280"/>
      <c r="W625" s="280"/>
      <c r="X625" s="280"/>
      <c r="Y625" s="280"/>
      <c r="Z625" s="280"/>
      <c r="AA625" s="280"/>
      <c r="AB625" s="280"/>
      <c r="AC625" s="280"/>
      <c r="AD625" s="280"/>
      <c r="AE625" s="280"/>
      <c r="AF625" s="280"/>
      <c r="AG625" s="280"/>
      <c r="AH625" s="280"/>
      <c r="AI625" s="280"/>
    </row>
    <row r="626" ht="14.25" customHeight="1">
      <c r="B626" s="280"/>
      <c r="C626" s="280"/>
      <c r="D626" s="280"/>
      <c r="E626" s="280"/>
      <c r="F626" s="280"/>
      <c r="G626" s="280"/>
      <c r="H626" s="280"/>
      <c r="I626" s="280"/>
      <c r="J626" s="280"/>
      <c r="K626" s="280"/>
      <c r="L626" s="280"/>
      <c r="M626" s="280"/>
      <c r="N626" s="280"/>
      <c r="O626" s="280"/>
      <c r="P626" s="280"/>
      <c r="Q626" s="280"/>
      <c r="R626" s="280"/>
      <c r="S626" s="280"/>
      <c r="T626" s="280"/>
      <c r="U626" s="280"/>
      <c r="V626" s="280"/>
      <c r="W626" s="280"/>
      <c r="X626" s="280"/>
      <c r="Y626" s="280"/>
      <c r="Z626" s="280"/>
      <c r="AA626" s="280"/>
      <c r="AB626" s="280"/>
      <c r="AC626" s="280"/>
      <c r="AD626" s="280"/>
      <c r="AE626" s="280"/>
      <c r="AF626" s="280"/>
      <c r="AG626" s="280"/>
      <c r="AH626" s="280"/>
      <c r="AI626" s="280"/>
    </row>
    <row r="627" ht="14.25" customHeight="1">
      <c r="B627" s="280"/>
      <c r="C627" s="280"/>
      <c r="D627" s="280"/>
      <c r="E627" s="280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  <c r="Z627" s="280"/>
      <c r="AA627" s="280"/>
      <c r="AB627" s="280"/>
      <c r="AC627" s="280"/>
      <c r="AD627" s="280"/>
      <c r="AE627" s="280"/>
      <c r="AF627" s="280"/>
      <c r="AG627" s="280"/>
      <c r="AH627" s="280"/>
      <c r="AI627" s="280"/>
    </row>
    <row r="628" ht="14.25" customHeight="1">
      <c r="B628" s="280"/>
      <c r="C628" s="280"/>
      <c r="D628" s="280"/>
      <c r="E628" s="280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  <c r="Z628" s="280"/>
      <c r="AA628" s="280"/>
      <c r="AB628" s="280"/>
      <c r="AC628" s="280"/>
      <c r="AD628" s="280"/>
      <c r="AE628" s="280"/>
      <c r="AF628" s="280"/>
      <c r="AG628" s="280"/>
      <c r="AH628" s="280"/>
      <c r="AI628" s="280"/>
    </row>
    <row r="629" ht="14.25" customHeight="1">
      <c r="B629" s="280"/>
      <c r="C629" s="280"/>
      <c r="D629" s="280"/>
      <c r="E629" s="280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  <c r="Z629" s="280"/>
      <c r="AA629" s="280"/>
      <c r="AB629" s="280"/>
      <c r="AC629" s="280"/>
      <c r="AD629" s="280"/>
      <c r="AE629" s="280"/>
      <c r="AF629" s="280"/>
      <c r="AG629" s="280"/>
      <c r="AH629" s="280"/>
      <c r="AI629" s="280"/>
    </row>
    <row r="630" ht="14.25" customHeight="1">
      <c r="B630" s="280"/>
      <c r="C630" s="280"/>
      <c r="D630" s="280"/>
      <c r="E630" s="280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  <c r="Z630" s="280"/>
      <c r="AA630" s="280"/>
      <c r="AB630" s="280"/>
      <c r="AC630" s="280"/>
      <c r="AD630" s="280"/>
      <c r="AE630" s="280"/>
      <c r="AF630" s="280"/>
      <c r="AG630" s="280"/>
      <c r="AH630" s="280"/>
      <c r="AI630" s="280"/>
    </row>
    <row r="631" ht="14.25" customHeight="1">
      <c r="B631" s="280"/>
      <c r="C631" s="280"/>
      <c r="D631" s="280"/>
      <c r="E631" s="280"/>
      <c r="F631" s="280"/>
      <c r="G631" s="280"/>
      <c r="H631" s="280"/>
      <c r="I631" s="280"/>
      <c r="J631" s="280"/>
      <c r="K631" s="280"/>
      <c r="L631" s="280"/>
      <c r="M631" s="280"/>
      <c r="N631" s="280"/>
      <c r="O631" s="280"/>
      <c r="P631" s="280"/>
      <c r="Q631" s="280"/>
      <c r="R631" s="280"/>
      <c r="S631" s="280"/>
      <c r="T631" s="280"/>
      <c r="U631" s="280"/>
      <c r="V631" s="280"/>
      <c r="W631" s="280"/>
      <c r="X631" s="280"/>
      <c r="Y631" s="280"/>
      <c r="Z631" s="280"/>
      <c r="AA631" s="280"/>
      <c r="AB631" s="280"/>
      <c r="AC631" s="280"/>
      <c r="AD631" s="280"/>
      <c r="AE631" s="280"/>
      <c r="AF631" s="280"/>
      <c r="AG631" s="280"/>
      <c r="AH631" s="280"/>
      <c r="AI631" s="280"/>
    </row>
    <row r="632" ht="14.25" customHeight="1">
      <c r="B632" s="280"/>
      <c r="C632" s="280"/>
      <c r="D632" s="280"/>
      <c r="E632" s="280"/>
      <c r="F632" s="280"/>
      <c r="G632" s="280"/>
      <c r="H632" s="280"/>
      <c r="I632" s="280"/>
      <c r="J632" s="280"/>
      <c r="K632" s="280"/>
      <c r="L632" s="280"/>
      <c r="M632" s="280"/>
      <c r="N632" s="280"/>
      <c r="O632" s="280"/>
      <c r="P632" s="280"/>
      <c r="Q632" s="280"/>
      <c r="R632" s="280"/>
      <c r="S632" s="280"/>
      <c r="T632" s="280"/>
      <c r="U632" s="280"/>
      <c r="V632" s="280"/>
      <c r="W632" s="280"/>
      <c r="X632" s="280"/>
      <c r="Y632" s="280"/>
      <c r="Z632" s="280"/>
      <c r="AA632" s="280"/>
      <c r="AB632" s="280"/>
      <c r="AC632" s="280"/>
      <c r="AD632" s="280"/>
      <c r="AE632" s="280"/>
      <c r="AF632" s="280"/>
      <c r="AG632" s="280"/>
      <c r="AH632" s="280"/>
      <c r="AI632" s="280"/>
    </row>
    <row r="633" ht="14.25" customHeight="1">
      <c r="B633" s="280"/>
      <c r="C633" s="280"/>
      <c r="D633" s="280"/>
      <c r="E633" s="280"/>
      <c r="F633" s="280"/>
      <c r="G633" s="280"/>
      <c r="H633" s="280"/>
      <c r="I633" s="280"/>
      <c r="J633" s="280"/>
      <c r="K633" s="280"/>
      <c r="L633" s="280"/>
      <c r="M633" s="280"/>
      <c r="N633" s="280"/>
      <c r="O633" s="280"/>
      <c r="P633" s="280"/>
      <c r="Q633" s="280"/>
      <c r="R633" s="280"/>
      <c r="S633" s="280"/>
      <c r="T633" s="280"/>
      <c r="U633" s="280"/>
      <c r="V633" s="280"/>
      <c r="W633" s="280"/>
      <c r="X633" s="280"/>
      <c r="Y633" s="280"/>
      <c r="Z633" s="280"/>
      <c r="AA633" s="280"/>
      <c r="AB633" s="280"/>
      <c r="AC633" s="280"/>
      <c r="AD633" s="280"/>
      <c r="AE633" s="280"/>
      <c r="AF633" s="280"/>
      <c r="AG633" s="280"/>
      <c r="AH633" s="280"/>
      <c r="AI633" s="280"/>
    </row>
    <row r="634" ht="14.25" customHeight="1">
      <c r="B634" s="280"/>
      <c r="C634" s="280"/>
      <c r="D634" s="280"/>
      <c r="E634" s="280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  <c r="Z634" s="280"/>
      <c r="AA634" s="280"/>
      <c r="AB634" s="280"/>
      <c r="AC634" s="280"/>
      <c r="AD634" s="280"/>
      <c r="AE634" s="280"/>
      <c r="AF634" s="280"/>
      <c r="AG634" s="280"/>
      <c r="AH634" s="280"/>
      <c r="AI634" s="280"/>
    </row>
    <row r="635" ht="14.25" customHeight="1">
      <c r="B635" s="280"/>
      <c r="C635" s="280"/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  <c r="Z635" s="280"/>
      <c r="AA635" s="280"/>
      <c r="AB635" s="280"/>
      <c r="AC635" s="280"/>
      <c r="AD635" s="280"/>
      <c r="AE635" s="280"/>
      <c r="AF635" s="280"/>
      <c r="AG635" s="280"/>
      <c r="AH635" s="280"/>
      <c r="AI635" s="280"/>
    </row>
    <row r="636" ht="14.25" customHeight="1">
      <c r="B636" s="280"/>
      <c r="C636" s="280"/>
      <c r="D636" s="280"/>
      <c r="E636" s="280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  <c r="V636" s="280"/>
      <c r="W636" s="280"/>
      <c r="X636" s="280"/>
      <c r="Y636" s="280"/>
      <c r="Z636" s="280"/>
      <c r="AA636" s="280"/>
      <c r="AB636" s="280"/>
      <c r="AC636" s="280"/>
      <c r="AD636" s="280"/>
      <c r="AE636" s="280"/>
      <c r="AF636" s="280"/>
      <c r="AG636" s="280"/>
      <c r="AH636" s="280"/>
      <c r="AI636" s="280"/>
    </row>
    <row r="637" ht="14.25" customHeight="1">
      <c r="B637" s="280"/>
      <c r="C637" s="280"/>
      <c r="D637" s="280"/>
      <c r="E637" s="280"/>
      <c r="F637" s="280"/>
      <c r="G637" s="280"/>
      <c r="H637" s="280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  <c r="Z637" s="280"/>
      <c r="AA637" s="280"/>
      <c r="AB637" s="280"/>
      <c r="AC637" s="280"/>
      <c r="AD637" s="280"/>
      <c r="AE637" s="280"/>
      <c r="AF637" s="280"/>
      <c r="AG637" s="280"/>
      <c r="AH637" s="280"/>
      <c r="AI637" s="280"/>
    </row>
    <row r="638" ht="14.25" customHeight="1">
      <c r="B638" s="280"/>
      <c r="C638" s="280"/>
      <c r="D638" s="280"/>
      <c r="E638" s="280"/>
      <c r="F638" s="280"/>
      <c r="G638" s="280"/>
      <c r="H638" s="280"/>
      <c r="I638" s="280"/>
      <c r="J638" s="280"/>
      <c r="K638" s="280"/>
      <c r="L638" s="280"/>
      <c r="M638" s="280"/>
      <c r="N638" s="280"/>
      <c r="O638" s="280"/>
      <c r="P638" s="280"/>
      <c r="Q638" s="280"/>
      <c r="R638" s="280"/>
      <c r="S638" s="280"/>
      <c r="T638" s="280"/>
      <c r="U638" s="280"/>
      <c r="V638" s="280"/>
      <c r="W638" s="280"/>
      <c r="X638" s="280"/>
      <c r="Y638" s="280"/>
      <c r="Z638" s="280"/>
      <c r="AA638" s="280"/>
      <c r="AB638" s="280"/>
      <c r="AC638" s="280"/>
      <c r="AD638" s="280"/>
      <c r="AE638" s="280"/>
      <c r="AF638" s="280"/>
      <c r="AG638" s="280"/>
      <c r="AH638" s="280"/>
      <c r="AI638" s="280"/>
    </row>
    <row r="639" ht="14.25" customHeight="1">
      <c r="B639" s="280"/>
      <c r="C639" s="280"/>
      <c r="D639" s="280"/>
      <c r="E639" s="280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  <c r="V639" s="280"/>
      <c r="W639" s="280"/>
      <c r="X639" s="280"/>
      <c r="Y639" s="280"/>
      <c r="Z639" s="280"/>
      <c r="AA639" s="280"/>
      <c r="AB639" s="280"/>
      <c r="AC639" s="280"/>
      <c r="AD639" s="280"/>
      <c r="AE639" s="280"/>
      <c r="AF639" s="280"/>
      <c r="AG639" s="280"/>
      <c r="AH639" s="280"/>
      <c r="AI639" s="280"/>
    </row>
    <row r="640" ht="14.25" customHeight="1">
      <c r="B640" s="280"/>
      <c r="C640" s="280"/>
      <c r="D640" s="280"/>
      <c r="E640" s="280"/>
      <c r="F640" s="280"/>
      <c r="G640" s="280"/>
      <c r="H640" s="280"/>
      <c r="I640" s="280"/>
      <c r="J640" s="280"/>
      <c r="K640" s="280"/>
      <c r="L640" s="280"/>
      <c r="M640" s="280"/>
      <c r="N640" s="280"/>
      <c r="O640" s="280"/>
      <c r="P640" s="280"/>
      <c r="Q640" s="280"/>
      <c r="R640" s="280"/>
      <c r="S640" s="280"/>
      <c r="T640" s="280"/>
      <c r="U640" s="280"/>
      <c r="V640" s="280"/>
      <c r="W640" s="280"/>
      <c r="X640" s="280"/>
      <c r="Y640" s="280"/>
      <c r="Z640" s="280"/>
      <c r="AA640" s="280"/>
      <c r="AB640" s="280"/>
      <c r="AC640" s="280"/>
      <c r="AD640" s="280"/>
      <c r="AE640" s="280"/>
      <c r="AF640" s="280"/>
      <c r="AG640" s="280"/>
      <c r="AH640" s="280"/>
      <c r="AI640" s="280"/>
    </row>
    <row r="641" ht="14.25" customHeight="1">
      <c r="B641" s="280"/>
      <c r="C641" s="280"/>
      <c r="D641" s="280"/>
      <c r="E641" s="280"/>
      <c r="F641" s="280"/>
      <c r="G641" s="280"/>
      <c r="H641" s="280"/>
      <c r="I641" s="280"/>
      <c r="J641" s="280"/>
      <c r="K641" s="280"/>
      <c r="L641" s="280"/>
      <c r="M641" s="280"/>
      <c r="N641" s="280"/>
      <c r="O641" s="280"/>
      <c r="P641" s="280"/>
      <c r="Q641" s="280"/>
      <c r="R641" s="280"/>
      <c r="S641" s="280"/>
      <c r="T641" s="280"/>
      <c r="U641" s="280"/>
      <c r="V641" s="280"/>
      <c r="W641" s="280"/>
      <c r="X641" s="280"/>
      <c r="Y641" s="280"/>
      <c r="Z641" s="280"/>
      <c r="AA641" s="280"/>
      <c r="AB641" s="280"/>
      <c r="AC641" s="280"/>
      <c r="AD641" s="280"/>
      <c r="AE641" s="280"/>
      <c r="AF641" s="280"/>
      <c r="AG641" s="280"/>
      <c r="AH641" s="280"/>
      <c r="AI641" s="280"/>
    </row>
    <row r="642" ht="14.25" customHeight="1">
      <c r="B642" s="280"/>
      <c r="C642" s="280"/>
      <c r="D642" s="280"/>
      <c r="E642" s="280"/>
      <c r="F642" s="280"/>
      <c r="G642" s="280"/>
      <c r="H642" s="280"/>
      <c r="I642" s="280"/>
      <c r="J642" s="280"/>
      <c r="K642" s="280"/>
      <c r="L642" s="280"/>
      <c r="M642" s="280"/>
      <c r="N642" s="280"/>
      <c r="O642" s="280"/>
      <c r="P642" s="280"/>
      <c r="Q642" s="280"/>
      <c r="R642" s="280"/>
      <c r="S642" s="280"/>
      <c r="T642" s="280"/>
      <c r="U642" s="280"/>
      <c r="V642" s="280"/>
      <c r="W642" s="280"/>
      <c r="X642" s="280"/>
      <c r="Y642" s="280"/>
      <c r="Z642" s="280"/>
      <c r="AA642" s="280"/>
      <c r="AB642" s="280"/>
      <c r="AC642" s="280"/>
      <c r="AD642" s="280"/>
      <c r="AE642" s="280"/>
      <c r="AF642" s="280"/>
      <c r="AG642" s="280"/>
      <c r="AH642" s="280"/>
      <c r="AI642" s="280"/>
    </row>
    <row r="643" ht="14.25" customHeight="1">
      <c r="B643" s="280"/>
      <c r="C643" s="280"/>
      <c r="D643" s="280"/>
      <c r="E643" s="280"/>
      <c r="F643" s="280"/>
      <c r="G643" s="280"/>
      <c r="H643" s="280"/>
      <c r="I643" s="280"/>
      <c r="J643" s="280"/>
      <c r="K643" s="280"/>
      <c r="L643" s="280"/>
      <c r="M643" s="280"/>
      <c r="N643" s="280"/>
      <c r="O643" s="280"/>
      <c r="P643" s="280"/>
      <c r="Q643" s="280"/>
      <c r="R643" s="280"/>
      <c r="S643" s="280"/>
      <c r="T643" s="280"/>
      <c r="U643" s="280"/>
      <c r="V643" s="280"/>
      <c r="W643" s="280"/>
      <c r="X643" s="280"/>
      <c r="Y643" s="280"/>
      <c r="Z643" s="280"/>
      <c r="AA643" s="280"/>
      <c r="AB643" s="280"/>
      <c r="AC643" s="280"/>
      <c r="AD643" s="280"/>
      <c r="AE643" s="280"/>
      <c r="AF643" s="280"/>
      <c r="AG643" s="280"/>
      <c r="AH643" s="280"/>
      <c r="AI643" s="280"/>
    </row>
    <row r="644" ht="14.25" customHeight="1">
      <c r="B644" s="280"/>
      <c r="C644" s="280"/>
      <c r="D644" s="280"/>
      <c r="E644" s="280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  <c r="V644" s="280"/>
      <c r="W644" s="280"/>
      <c r="X644" s="280"/>
      <c r="Y644" s="280"/>
      <c r="Z644" s="280"/>
      <c r="AA644" s="280"/>
      <c r="AB644" s="280"/>
      <c r="AC644" s="280"/>
      <c r="AD644" s="280"/>
      <c r="AE644" s="280"/>
      <c r="AF644" s="280"/>
      <c r="AG644" s="280"/>
      <c r="AH644" s="280"/>
      <c r="AI644" s="280"/>
    </row>
    <row r="645" ht="14.25" customHeight="1">
      <c r="B645" s="280"/>
      <c r="C645" s="280"/>
      <c r="D645" s="280"/>
      <c r="E645" s="280"/>
      <c r="F645" s="280"/>
      <c r="G645" s="280"/>
      <c r="H645" s="280"/>
      <c r="I645" s="280"/>
      <c r="J645" s="280"/>
      <c r="K645" s="280"/>
      <c r="L645" s="280"/>
      <c r="M645" s="280"/>
      <c r="N645" s="280"/>
      <c r="O645" s="280"/>
      <c r="P645" s="280"/>
      <c r="Q645" s="280"/>
      <c r="R645" s="280"/>
      <c r="S645" s="280"/>
      <c r="T645" s="280"/>
      <c r="U645" s="280"/>
      <c r="V645" s="280"/>
      <c r="W645" s="280"/>
      <c r="X645" s="280"/>
      <c r="Y645" s="280"/>
      <c r="Z645" s="280"/>
      <c r="AA645" s="280"/>
      <c r="AB645" s="280"/>
      <c r="AC645" s="280"/>
      <c r="AD645" s="280"/>
      <c r="AE645" s="280"/>
      <c r="AF645" s="280"/>
      <c r="AG645" s="280"/>
      <c r="AH645" s="280"/>
      <c r="AI645" s="280"/>
    </row>
    <row r="646" ht="14.25" customHeight="1">
      <c r="B646" s="280"/>
      <c r="C646" s="280"/>
      <c r="D646" s="280"/>
      <c r="E646" s="280"/>
      <c r="F646" s="280"/>
      <c r="G646" s="280"/>
      <c r="H646" s="280"/>
      <c r="I646" s="280"/>
      <c r="J646" s="280"/>
      <c r="K646" s="280"/>
      <c r="L646" s="280"/>
      <c r="M646" s="280"/>
      <c r="N646" s="280"/>
      <c r="O646" s="280"/>
      <c r="P646" s="280"/>
      <c r="Q646" s="280"/>
      <c r="R646" s="280"/>
      <c r="S646" s="280"/>
      <c r="T646" s="280"/>
      <c r="U646" s="280"/>
      <c r="V646" s="280"/>
      <c r="W646" s="280"/>
      <c r="X646" s="280"/>
      <c r="Y646" s="280"/>
      <c r="Z646" s="280"/>
      <c r="AA646" s="280"/>
      <c r="AB646" s="280"/>
      <c r="AC646" s="280"/>
      <c r="AD646" s="280"/>
      <c r="AE646" s="280"/>
      <c r="AF646" s="280"/>
      <c r="AG646" s="280"/>
      <c r="AH646" s="280"/>
      <c r="AI646" s="280"/>
    </row>
    <row r="647" ht="14.25" customHeight="1">
      <c r="B647" s="280"/>
      <c r="C647" s="280"/>
      <c r="D647" s="280"/>
      <c r="E647" s="280"/>
      <c r="F647" s="280"/>
      <c r="G647" s="280"/>
      <c r="H647" s="280"/>
      <c r="I647" s="280"/>
      <c r="J647" s="280"/>
      <c r="K647" s="280"/>
      <c r="L647" s="280"/>
      <c r="M647" s="280"/>
      <c r="N647" s="280"/>
      <c r="O647" s="280"/>
      <c r="P647" s="280"/>
      <c r="Q647" s="280"/>
      <c r="R647" s="280"/>
      <c r="S647" s="280"/>
      <c r="T647" s="280"/>
      <c r="U647" s="280"/>
      <c r="V647" s="280"/>
      <c r="W647" s="280"/>
      <c r="X647" s="280"/>
      <c r="Y647" s="280"/>
      <c r="Z647" s="280"/>
      <c r="AA647" s="280"/>
      <c r="AB647" s="280"/>
      <c r="AC647" s="280"/>
      <c r="AD647" s="280"/>
      <c r="AE647" s="280"/>
      <c r="AF647" s="280"/>
      <c r="AG647" s="280"/>
      <c r="AH647" s="280"/>
      <c r="AI647" s="280"/>
    </row>
    <row r="648" ht="14.25" customHeight="1">
      <c r="B648" s="280"/>
      <c r="C648" s="280"/>
      <c r="D648" s="280"/>
      <c r="E648" s="280"/>
      <c r="F648" s="280"/>
      <c r="G648" s="280"/>
      <c r="H648" s="280"/>
      <c r="I648" s="280"/>
      <c r="J648" s="280"/>
      <c r="K648" s="280"/>
      <c r="L648" s="280"/>
      <c r="M648" s="280"/>
      <c r="N648" s="280"/>
      <c r="O648" s="280"/>
      <c r="P648" s="280"/>
      <c r="Q648" s="280"/>
      <c r="R648" s="280"/>
      <c r="S648" s="280"/>
      <c r="T648" s="280"/>
      <c r="U648" s="280"/>
      <c r="V648" s="280"/>
      <c r="W648" s="280"/>
      <c r="X648" s="280"/>
      <c r="Y648" s="280"/>
      <c r="Z648" s="280"/>
      <c r="AA648" s="280"/>
      <c r="AB648" s="280"/>
      <c r="AC648" s="280"/>
      <c r="AD648" s="280"/>
      <c r="AE648" s="280"/>
      <c r="AF648" s="280"/>
      <c r="AG648" s="280"/>
      <c r="AH648" s="280"/>
      <c r="AI648" s="280"/>
    </row>
    <row r="649" ht="14.25" customHeight="1">
      <c r="B649" s="280"/>
      <c r="C649" s="280"/>
      <c r="D649" s="280"/>
      <c r="E649" s="280"/>
      <c r="F649" s="280"/>
      <c r="G649" s="280"/>
      <c r="H649" s="280"/>
      <c r="I649" s="280"/>
      <c r="J649" s="280"/>
      <c r="K649" s="280"/>
      <c r="L649" s="280"/>
      <c r="M649" s="280"/>
      <c r="N649" s="280"/>
      <c r="O649" s="280"/>
      <c r="P649" s="280"/>
      <c r="Q649" s="280"/>
      <c r="R649" s="280"/>
      <c r="S649" s="280"/>
      <c r="T649" s="280"/>
      <c r="U649" s="280"/>
      <c r="V649" s="280"/>
      <c r="W649" s="280"/>
      <c r="X649" s="280"/>
      <c r="Y649" s="280"/>
      <c r="Z649" s="280"/>
      <c r="AA649" s="280"/>
      <c r="AB649" s="280"/>
      <c r="AC649" s="280"/>
      <c r="AD649" s="280"/>
      <c r="AE649" s="280"/>
      <c r="AF649" s="280"/>
      <c r="AG649" s="280"/>
      <c r="AH649" s="280"/>
      <c r="AI649" s="280"/>
    </row>
    <row r="650" ht="14.25" customHeight="1">
      <c r="B650" s="280"/>
      <c r="C650" s="280"/>
      <c r="D650" s="280"/>
      <c r="E650" s="280"/>
      <c r="F650" s="280"/>
      <c r="G650" s="280"/>
      <c r="H650" s="280"/>
      <c r="I650" s="280"/>
      <c r="J650" s="280"/>
      <c r="K650" s="280"/>
      <c r="L650" s="280"/>
      <c r="M650" s="280"/>
      <c r="N650" s="280"/>
      <c r="O650" s="280"/>
      <c r="P650" s="280"/>
      <c r="Q650" s="280"/>
      <c r="R650" s="280"/>
      <c r="S650" s="280"/>
      <c r="T650" s="280"/>
      <c r="U650" s="280"/>
      <c r="V650" s="280"/>
      <c r="W650" s="280"/>
      <c r="X650" s="280"/>
      <c r="Y650" s="280"/>
      <c r="Z650" s="280"/>
      <c r="AA650" s="280"/>
      <c r="AB650" s="280"/>
      <c r="AC650" s="280"/>
      <c r="AD650" s="280"/>
      <c r="AE650" s="280"/>
      <c r="AF650" s="280"/>
      <c r="AG650" s="280"/>
      <c r="AH650" s="280"/>
      <c r="AI650" s="280"/>
    </row>
    <row r="651" ht="14.25" customHeight="1">
      <c r="B651" s="280"/>
      <c r="C651" s="280"/>
      <c r="D651" s="280"/>
      <c r="E651" s="280"/>
      <c r="F651" s="280"/>
      <c r="G651" s="280"/>
      <c r="H651" s="280"/>
      <c r="I651" s="280"/>
      <c r="J651" s="280"/>
      <c r="K651" s="280"/>
      <c r="L651" s="280"/>
      <c r="M651" s="280"/>
      <c r="N651" s="280"/>
      <c r="O651" s="280"/>
      <c r="P651" s="280"/>
      <c r="Q651" s="280"/>
      <c r="R651" s="280"/>
      <c r="S651" s="280"/>
      <c r="T651" s="280"/>
      <c r="U651" s="280"/>
      <c r="V651" s="280"/>
      <c r="W651" s="280"/>
      <c r="X651" s="280"/>
      <c r="Y651" s="280"/>
      <c r="Z651" s="280"/>
      <c r="AA651" s="280"/>
      <c r="AB651" s="280"/>
      <c r="AC651" s="280"/>
      <c r="AD651" s="280"/>
      <c r="AE651" s="280"/>
      <c r="AF651" s="280"/>
      <c r="AG651" s="280"/>
      <c r="AH651" s="280"/>
      <c r="AI651" s="280"/>
    </row>
    <row r="652" ht="14.25" customHeight="1">
      <c r="B652" s="280"/>
      <c r="C652" s="280"/>
      <c r="D652" s="280"/>
      <c r="E652" s="280"/>
      <c r="F652" s="280"/>
      <c r="G652" s="280"/>
      <c r="H652" s="280"/>
      <c r="I652" s="280"/>
      <c r="J652" s="280"/>
      <c r="K652" s="280"/>
      <c r="L652" s="280"/>
      <c r="M652" s="280"/>
      <c r="N652" s="280"/>
      <c r="O652" s="280"/>
      <c r="P652" s="280"/>
      <c r="Q652" s="280"/>
      <c r="R652" s="280"/>
      <c r="S652" s="280"/>
      <c r="T652" s="280"/>
      <c r="U652" s="280"/>
      <c r="V652" s="280"/>
      <c r="W652" s="280"/>
      <c r="X652" s="280"/>
      <c r="Y652" s="280"/>
      <c r="Z652" s="280"/>
      <c r="AA652" s="280"/>
      <c r="AB652" s="280"/>
      <c r="AC652" s="280"/>
      <c r="AD652" s="280"/>
      <c r="AE652" s="280"/>
      <c r="AF652" s="280"/>
      <c r="AG652" s="280"/>
      <c r="AH652" s="280"/>
      <c r="AI652" s="280"/>
    </row>
    <row r="653" ht="14.25" customHeight="1">
      <c r="B653" s="280"/>
      <c r="C653" s="280"/>
      <c r="D653" s="280"/>
      <c r="E653" s="280"/>
      <c r="F653" s="280"/>
      <c r="G653" s="280"/>
      <c r="H653" s="280"/>
      <c r="I653" s="280"/>
      <c r="J653" s="280"/>
      <c r="K653" s="280"/>
      <c r="L653" s="280"/>
      <c r="M653" s="280"/>
      <c r="N653" s="280"/>
      <c r="O653" s="280"/>
      <c r="P653" s="280"/>
      <c r="Q653" s="280"/>
      <c r="R653" s="280"/>
      <c r="S653" s="280"/>
      <c r="T653" s="280"/>
      <c r="U653" s="280"/>
      <c r="V653" s="280"/>
      <c r="W653" s="280"/>
      <c r="X653" s="280"/>
      <c r="Y653" s="280"/>
      <c r="Z653" s="280"/>
      <c r="AA653" s="280"/>
      <c r="AB653" s="280"/>
      <c r="AC653" s="280"/>
      <c r="AD653" s="280"/>
      <c r="AE653" s="280"/>
      <c r="AF653" s="280"/>
      <c r="AG653" s="280"/>
      <c r="AH653" s="280"/>
      <c r="AI653" s="280"/>
    </row>
    <row r="654" ht="14.25" customHeight="1">
      <c r="B654" s="280"/>
      <c r="C654" s="280"/>
      <c r="D654" s="280"/>
      <c r="E654" s="280"/>
      <c r="F654" s="280"/>
      <c r="G654" s="280"/>
      <c r="H654" s="280"/>
      <c r="I654" s="280"/>
      <c r="J654" s="280"/>
      <c r="K654" s="280"/>
      <c r="L654" s="280"/>
      <c r="M654" s="280"/>
      <c r="N654" s="280"/>
      <c r="O654" s="280"/>
      <c r="P654" s="280"/>
      <c r="Q654" s="280"/>
      <c r="R654" s="280"/>
      <c r="S654" s="280"/>
      <c r="T654" s="280"/>
      <c r="U654" s="280"/>
      <c r="V654" s="280"/>
      <c r="W654" s="280"/>
      <c r="X654" s="280"/>
      <c r="Y654" s="280"/>
      <c r="Z654" s="280"/>
      <c r="AA654" s="280"/>
      <c r="AB654" s="280"/>
      <c r="AC654" s="280"/>
      <c r="AD654" s="280"/>
      <c r="AE654" s="280"/>
      <c r="AF654" s="280"/>
      <c r="AG654" s="280"/>
      <c r="AH654" s="280"/>
      <c r="AI654" s="280"/>
    </row>
    <row r="655" ht="14.25" customHeight="1">
      <c r="B655" s="280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  <c r="V655" s="280"/>
      <c r="W655" s="280"/>
      <c r="X655" s="280"/>
      <c r="Y655" s="280"/>
      <c r="Z655" s="280"/>
      <c r="AA655" s="280"/>
      <c r="AB655" s="280"/>
      <c r="AC655" s="280"/>
      <c r="AD655" s="280"/>
      <c r="AE655" s="280"/>
      <c r="AF655" s="280"/>
      <c r="AG655" s="280"/>
      <c r="AH655" s="280"/>
      <c r="AI655" s="280"/>
    </row>
    <row r="656" ht="14.25" customHeight="1">
      <c r="B656" s="280"/>
      <c r="C656" s="280"/>
      <c r="D656" s="280"/>
      <c r="E656" s="280"/>
      <c r="F656" s="280"/>
      <c r="G656" s="280"/>
      <c r="H656" s="280"/>
      <c r="I656" s="280"/>
      <c r="J656" s="280"/>
      <c r="K656" s="280"/>
      <c r="L656" s="280"/>
      <c r="M656" s="280"/>
      <c r="N656" s="280"/>
      <c r="O656" s="280"/>
      <c r="P656" s="280"/>
      <c r="Q656" s="280"/>
      <c r="R656" s="280"/>
      <c r="S656" s="280"/>
      <c r="T656" s="280"/>
      <c r="U656" s="280"/>
      <c r="V656" s="280"/>
      <c r="W656" s="280"/>
      <c r="X656" s="280"/>
      <c r="Y656" s="280"/>
      <c r="Z656" s="280"/>
      <c r="AA656" s="280"/>
      <c r="AB656" s="280"/>
      <c r="AC656" s="280"/>
      <c r="AD656" s="280"/>
      <c r="AE656" s="280"/>
      <c r="AF656" s="280"/>
      <c r="AG656" s="280"/>
      <c r="AH656" s="280"/>
      <c r="AI656" s="280"/>
    </row>
    <row r="657" ht="14.25" customHeight="1">
      <c r="B657" s="280"/>
      <c r="C657" s="280"/>
      <c r="D657" s="280"/>
      <c r="E657" s="280"/>
      <c r="F657" s="280"/>
      <c r="G657" s="280"/>
      <c r="H657" s="280"/>
      <c r="I657" s="280"/>
      <c r="J657" s="280"/>
      <c r="K657" s="280"/>
      <c r="L657" s="280"/>
      <c r="M657" s="280"/>
      <c r="N657" s="280"/>
      <c r="O657" s="280"/>
      <c r="P657" s="280"/>
      <c r="Q657" s="280"/>
      <c r="R657" s="280"/>
      <c r="S657" s="280"/>
      <c r="T657" s="280"/>
      <c r="U657" s="280"/>
      <c r="V657" s="280"/>
      <c r="W657" s="280"/>
      <c r="X657" s="280"/>
      <c r="Y657" s="280"/>
      <c r="Z657" s="280"/>
      <c r="AA657" s="280"/>
      <c r="AB657" s="280"/>
      <c r="AC657" s="280"/>
      <c r="AD657" s="280"/>
      <c r="AE657" s="280"/>
      <c r="AF657" s="280"/>
      <c r="AG657" s="280"/>
      <c r="AH657" s="280"/>
      <c r="AI657" s="280"/>
    </row>
    <row r="658" ht="14.25" customHeight="1">
      <c r="B658" s="280"/>
      <c r="C658" s="280"/>
      <c r="D658" s="280"/>
      <c r="E658" s="280"/>
      <c r="F658" s="280"/>
      <c r="G658" s="280"/>
      <c r="H658" s="280"/>
      <c r="I658" s="280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  <c r="T658" s="280"/>
      <c r="U658" s="280"/>
      <c r="V658" s="280"/>
      <c r="W658" s="280"/>
      <c r="X658" s="280"/>
      <c r="Y658" s="280"/>
      <c r="Z658" s="280"/>
      <c r="AA658" s="280"/>
      <c r="AB658" s="280"/>
      <c r="AC658" s="280"/>
      <c r="AD658" s="280"/>
      <c r="AE658" s="280"/>
      <c r="AF658" s="280"/>
      <c r="AG658" s="280"/>
      <c r="AH658" s="280"/>
      <c r="AI658" s="280"/>
    </row>
    <row r="659" ht="14.25" customHeight="1">
      <c r="B659" s="280"/>
      <c r="C659" s="280"/>
      <c r="D659" s="280"/>
      <c r="E659" s="280"/>
      <c r="F659" s="280"/>
      <c r="G659" s="280"/>
      <c r="H659" s="280"/>
      <c r="I659" s="280"/>
      <c r="J659" s="280"/>
      <c r="K659" s="280"/>
      <c r="L659" s="280"/>
      <c r="M659" s="280"/>
      <c r="N659" s="280"/>
      <c r="O659" s="280"/>
      <c r="P659" s="280"/>
      <c r="Q659" s="280"/>
      <c r="R659" s="280"/>
      <c r="S659" s="280"/>
      <c r="T659" s="280"/>
      <c r="U659" s="280"/>
      <c r="V659" s="280"/>
      <c r="W659" s="280"/>
      <c r="X659" s="280"/>
      <c r="Y659" s="280"/>
      <c r="Z659" s="280"/>
      <c r="AA659" s="280"/>
      <c r="AB659" s="280"/>
      <c r="AC659" s="280"/>
      <c r="AD659" s="280"/>
      <c r="AE659" s="280"/>
      <c r="AF659" s="280"/>
      <c r="AG659" s="280"/>
      <c r="AH659" s="280"/>
      <c r="AI659" s="280"/>
    </row>
    <row r="660" ht="14.25" customHeight="1">
      <c r="B660" s="280"/>
      <c r="C660" s="280"/>
      <c r="D660" s="280"/>
      <c r="E660" s="280"/>
      <c r="F660" s="280"/>
      <c r="G660" s="280"/>
      <c r="H660" s="280"/>
      <c r="I660" s="280"/>
      <c r="J660" s="280"/>
      <c r="K660" s="280"/>
      <c r="L660" s="280"/>
      <c r="M660" s="280"/>
      <c r="N660" s="280"/>
      <c r="O660" s="280"/>
      <c r="P660" s="280"/>
      <c r="Q660" s="280"/>
      <c r="R660" s="280"/>
      <c r="S660" s="280"/>
      <c r="T660" s="280"/>
      <c r="U660" s="280"/>
      <c r="V660" s="280"/>
      <c r="W660" s="280"/>
      <c r="X660" s="280"/>
      <c r="Y660" s="280"/>
      <c r="Z660" s="280"/>
      <c r="AA660" s="280"/>
      <c r="AB660" s="280"/>
      <c r="AC660" s="280"/>
      <c r="AD660" s="280"/>
      <c r="AE660" s="280"/>
      <c r="AF660" s="280"/>
      <c r="AG660" s="280"/>
      <c r="AH660" s="280"/>
      <c r="AI660" s="280"/>
    </row>
    <row r="661" ht="14.25" customHeight="1">
      <c r="B661" s="280"/>
      <c r="C661" s="280"/>
      <c r="D661" s="280"/>
      <c r="E661" s="280"/>
      <c r="F661" s="280"/>
      <c r="G661" s="280"/>
      <c r="H661" s="280"/>
      <c r="I661" s="280"/>
      <c r="J661" s="280"/>
      <c r="K661" s="280"/>
      <c r="L661" s="280"/>
      <c r="M661" s="280"/>
      <c r="N661" s="280"/>
      <c r="O661" s="280"/>
      <c r="P661" s="280"/>
      <c r="Q661" s="280"/>
      <c r="R661" s="280"/>
      <c r="S661" s="280"/>
      <c r="T661" s="280"/>
      <c r="U661" s="280"/>
      <c r="V661" s="280"/>
      <c r="W661" s="280"/>
      <c r="X661" s="280"/>
      <c r="Y661" s="280"/>
      <c r="Z661" s="280"/>
      <c r="AA661" s="280"/>
      <c r="AB661" s="280"/>
      <c r="AC661" s="280"/>
      <c r="AD661" s="280"/>
      <c r="AE661" s="280"/>
      <c r="AF661" s="280"/>
      <c r="AG661" s="280"/>
      <c r="AH661" s="280"/>
      <c r="AI661" s="280"/>
    </row>
    <row r="662" ht="14.25" customHeight="1">
      <c r="B662" s="280"/>
      <c r="C662" s="280"/>
      <c r="D662" s="280"/>
      <c r="E662" s="280"/>
      <c r="F662" s="280"/>
      <c r="G662" s="280"/>
      <c r="H662" s="280"/>
      <c r="I662" s="280"/>
      <c r="J662" s="280"/>
      <c r="K662" s="280"/>
      <c r="L662" s="280"/>
      <c r="M662" s="280"/>
      <c r="N662" s="280"/>
      <c r="O662" s="280"/>
      <c r="P662" s="280"/>
      <c r="Q662" s="280"/>
      <c r="R662" s="280"/>
      <c r="S662" s="280"/>
      <c r="T662" s="280"/>
      <c r="U662" s="280"/>
      <c r="V662" s="280"/>
      <c r="W662" s="280"/>
      <c r="X662" s="280"/>
      <c r="Y662" s="280"/>
      <c r="Z662" s="280"/>
      <c r="AA662" s="280"/>
      <c r="AB662" s="280"/>
      <c r="AC662" s="280"/>
      <c r="AD662" s="280"/>
      <c r="AE662" s="280"/>
      <c r="AF662" s="280"/>
      <c r="AG662" s="280"/>
      <c r="AH662" s="280"/>
      <c r="AI662" s="280"/>
    </row>
    <row r="663" ht="14.25" customHeight="1">
      <c r="B663" s="280"/>
      <c r="C663" s="280"/>
      <c r="D663" s="280"/>
      <c r="E663" s="280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  <c r="W663" s="280"/>
      <c r="X663" s="280"/>
      <c r="Y663" s="280"/>
      <c r="Z663" s="280"/>
      <c r="AA663" s="280"/>
      <c r="AB663" s="280"/>
      <c r="AC663" s="280"/>
      <c r="AD663" s="280"/>
      <c r="AE663" s="280"/>
      <c r="AF663" s="280"/>
      <c r="AG663" s="280"/>
      <c r="AH663" s="280"/>
      <c r="AI663" s="280"/>
    </row>
    <row r="664" ht="14.25" customHeight="1">
      <c r="B664" s="280"/>
      <c r="C664" s="280"/>
      <c r="D664" s="280"/>
      <c r="E664" s="280"/>
      <c r="F664" s="280"/>
      <c r="G664" s="280"/>
      <c r="H664" s="280"/>
      <c r="I664" s="280"/>
      <c r="J664" s="280"/>
      <c r="K664" s="280"/>
      <c r="L664" s="280"/>
      <c r="M664" s="280"/>
      <c r="N664" s="280"/>
      <c r="O664" s="280"/>
      <c r="P664" s="280"/>
      <c r="Q664" s="280"/>
      <c r="R664" s="280"/>
      <c r="S664" s="280"/>
      <c r="T664" s="280"/>
      <c r="U664" s="280"/>
      <c r="V664" s="280"/>
      <c r="W664" s="280"/>
      <c r="X664" s="280"/>
      <c r="Y664" s="280"/>
      <c r="Z664" s="280"/>
      <c r="AA664" s="280"/>
      <c r="AB664" s="280"/>
      <c r="AC664" s="280"/>
      <c r="AD664" s="280"/>
      <c r="AE664" s="280"/>
      <c r="AF664" s="280"/>
      <c r="AG664" s="280"/>
      <c r="AH664" s="280"/>
      <c r="AI664" s="280"/>
    </row>
    <row r="665" ht="14.25" customHeight="1">
      <c r="B665" s="280"/>
      <c r="C665" s="280"/>
      <c r="D665" s="280"/>
      <c r="E665" s="280"/>
      <c r="F665" s="280"/>
      <c r="G665" s="280"/>
      <c r="H665" s="280"/>
      <c r="I665" s="280"/>
      <c r="J665" s="280"/>
      <c r="K665" s="280"/>
      <c r="L665" s="280"/>
      <c r="M665" s="280"/>
      <c r="N665" s="280"/>
      <c r="O665" s="280"/>
      <c r="P665" s="280"/>
      <c r="Q665" s="280"/>
      <c r="R665" s="280"/>
      <c r="S665" s="280"/>
      <c r="T665" s="280"/>
      <c r="U665" s="280"/>
      <c r="V665" s="280"/>
      <c r="W665" s="280"/>
      <c r="X665" s="280"/>
      <c r="Y665" s="280"/>
      <c r="Z665" s="280"/>
      <c r="AA665" s="280"/>
      <c r="AB665" s="280"/>
      <c r="AC665" s="280"/>
      <c r="AD665" s="280"/>
      <c r="AE665" s="280"/>
      <c r="AF665" s="280"/>
      <c r="AG665" s="280"/>
      <c r="AH665" s="280"/>
      <c r="AI665" s="280"/>
    </row>
    <row r="666" ht="14.25" customHeight="1">
      <c r="B666" s="280"/>
      <c r="C666" s="280"/>
      <c r="D666" s="280"/>
      <c r="E666" s="280"/>
      <c r="F666" s="280"/>
      <c r="G666" s="280"/>
      <c r="H666" s="280"/>
      <c r="I666" s="280"/>
      <c r="J666" s="280"/>
      <c r="K666" s="280"/>
      <c r="L666" s="280"/>
      <c r="M666" s="280"/>
      <c r="N666" s="280"/>
      <c r="O666" s="280"/>
      <c r="P666" s="280"/>
      <c r="Q666" s="280"/>
      <c r="R666" s="280"/>
      <c r="S666" s="280"/>
      <c r="T666" s="280"/>
      <c r="U666" s="280"/>
      <c r="V666" s="280"/>
      <c r="W666" s="280"/>
      <c r="X666" s="280"/>
      <c r="Y666" s="280"/>
      <c r="Z666" s="280"/>
      <c r="AA666" s="280"/>
      <c r="AB666" s="280"/>
      <c r="AC666" s="280"/>
      <c r="AD666" s="280"/>
      <c r="AE666" s="280"/>
      <c r="AF666" s="280"/>
      <c r="AG666" s="280"/>
      <c r="AH666" s="280"/>
      <c r="AI666" s="280"/>
    </row>
    <row r="667" ht="14.25" customHeight="1">
      <c r="B667" s="280"/>
      <c r="C667" s="280"/>
      <c r="D667" s="280"/>
      <c r="E667" s="280"/>
      <c r="F667" s="280"/>
      <c r="G667" s="280"/>
      <c r="H667" s="280"/>
      <c r="I667" s="280"/>
      <c r="J667" s="280"/>
      <c r="K667" s="280"/>
      <c r="L667" s="280"/>
      <c r="M667" s="280"/>
      <c r="N667" s="280"/>
      <c r="O667" s="280"/>
      <c r="P667" s="280"/>
      <c r="Q667" s="280"/>
      <c r="R667" s="280"/>
      <c r="S667" s="280"/>
      <c r="T667" s="280"/>
      <c r="U667" s="280"/>
      <c r="V667" s="280"/>
      <c r="W667" s="280"/>
      <c r="X667" s="280"/>
      <c r="Y667" s="280"/>
      <c r="Z667" s="280"/>
      <c r="AA667" s="280"/>
      <c r="AB667" s="280"/>
      <c r="AC667" s="280"/>
      <c r="AD667" s="280"/>
      <c r="AE667" s="280"/>
      <c r="AF667" s="280"/>
      <c r="AG667" s="280"/>
      <c r="AH667" s="280"/>
      <c r="AI667" s="280"/>
    </row>
    <row r="668" ht="14.25" customHeight="1">
      <c r="B668" s="280"/>
      <c r="C668" s="280"/>
      <c r="D668" s="280"/>
      <c r="E668" s="280"/>
      <c r="F668" s="280"/>
      <c r="G668" s="280"/>
      <c r="H668" s="280"/>
      <c r="I668" s="280"/>
      <c r="J668" s="280"/>
      <c r="K668" s="280"/>
      <c r="L668" s="280"/>
      <c r="M668" s="280"/>
      <c r="N668" s="280"/>
      <c r="O668" s="280"/>
      <c r="P668" s="280"/>
      <c r="Q668" s="280"/>
      <c r="R668" s="280"/>
      <c r="S668" s="280"/>
      <c r="T668" s="280"/>
      <c r="U668" s="280"/>
      <c r="V668" s="280"/>
      <c r="W668" s="280"/>
      <c r="X668" s="280"/>
      <c r="Y668" s="280"/>
      <c r="Z668" s="280"/>
      <c r="AA668" s="280"/>
      <c r="AB668" s="280"/>
      <c r="AC668" s="280"/>
      <c r="AD668" s="280"/>
      <c r="AE668" s="280"/>
      <c r="AF668" s="280"/>
      <c r="AG668" s="280"/>
      <c r="AH668" s="280"/>
      <c r="AI668" s="280"/>
    </row>
    <row r="669" ht="14.25" customHeight="1">
      <c r="B669" s="280"/>
      <c r="C669" s="280"/>
      <c r="D669" s="280"/>
      <c r="E669" s="280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0"/>
      <c r="Z669" s="280"/>
      <c r="AA669" s="280"/>
      <c r="AB669" s="280"/>
      <c r="AC669" s="280"/>
      <c r="AD669" s="280"/>
      <c r="AE669" s="280"/>
      <c r="AF669" s="280"/>
      <c r="AG669" s="280"/>
      <c r="AH669" s="280"/>
      <c r="AI669" s="280"/>
    </row>
    <row r="670" ht="14.25" customHeight="1">
      <c r="B670" s="280"/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0"/>
      <c r="Z670" s="280"/>
      <c r="AA670" s="280"/>
      <c r="AB670" s="280"/>
      <c r="AC670" s="280"/>
      <c r="AD670" s="280"/>
      <c r="AE670" s="280"/>
      <c r="AF670" s="280"/>
      <c r="AG670" s="280"/>
      <c r="AH670" s="280"/>
      <c r="AI670" s="280"/>
    </row>
    <row r="671" ht="14.25" customHeight="1">
      <c r="B671" s="280"/>
      <c r="C671" s="280"/>
      <c r="D671" s="280"/>
      <c r="E671" s="280"/>
      <c r="F671" s="280"/>
      <c r="G671" s="280"/>
      <c r="H671" s="280"/>
      <c r="I671" s="280"/>
      <c r="J671" s="280"/>
      <c r="K671" s="280"/>
      <c r="L671" s="280"/>
      <c r="M671" s="280"/>
      <c r="N671" s="280"/>
      <c r="O671" s="280"/>
      <c r="P671" s="280"/>
      <c r="Q671" s="280"/>
      <c r="R671" s="280"/>
      <c r="S671" s="280"/>
      <c r="T671" s="280"/>
      <c r="U671" s="280"/>
      <c r="V671" s="280"/>
      <c r="W671" s="280"/>
      <c r="X671" s="280"/>
      <c r="Y671" s="280"/>
      <c r="Z671" s="280"/>
      <c r="AA671" s="280"/>
      <c r="AB671" s="280"/>
      <c r="AC671" s="280"/>
      <c r="AD671" s="280"/>
      <c r="AE671" s="280"/>
      <c r="AF671" s="280"/>
      <c r="AG671" s="280"/>
      <c r="AH671" s="280"/>
      <c r="AI671" s="280"/>
    </row>
    <row r="672" ht="14.25" customHeight="1">
      <c r="B672" s="280"/>
      <c r="C672" s="280"/>
      <c r="D672" s="280"/>
      <c r="E672" s="280"/>
      <c r="F672" s="280"/>
      <c r="G672" s="280"/>
      <c r="H672" s="280"/>
      <c r="I672" s="280"/>
      <c r="J672" s="280"/>
      <c r="K672" s="280"/>
      <c r="L672" s="280"/>
      <c r="M672" s="280"/>
      <c r="N672" s="280"/>
      <c r="O672" s="280"/>
      <c r="P672" s="280"/>
      <c r="Q672" s="280"/>
      <c r="R672" s="280"/>
      <c r="S672" s="280"/>
      <c r="T672" s="280"/>
      <c r="U672" s="280"/>
      <c r="V672" s="280"/>
      <c r="W672" s="280"/>
      <c r="X672" s="280"/>
      <c r="Y672" s="280"/>
      <c r="Z672" s="280"/>
      <c r="AA672" s="280"/>
      <c r="AB672" s="280"/>
      <c r="AC672" s="280"/>
      <c r="AD672" s="280"/>
      <c r="AE672" s="280"/>
      <c r="AF672" s="280"/>
      <c r="AG672" s="280"/>
      <c r="AH672" s="280"/>
      <c r="AI672" s="280"/>
    </row>
    <row r="673" ht="14.25" customHeight="1">
      <c r="B673" s="280"/>
      <c r="C673" s="280"/>
      <c r="D673" s="280"/>
      <c r="E673" s="280"/>
      <c r="F673" s="280"/>
      <c r="G673" s="280"/>
      <c r="H673" s="280"/>
      <c r="I673" s="280"/>
      <c r="J673" s="280"/>
      <c r="K673" s="280"/>
      <c r="L673" s="280"/>
      <c r="M673" s="280"/>
      <c r="N673" s="280"/>
      <c r="O673" s="280"/>
      <c r="P673" s="280"/>
      <c r="Q673" s="280"/>
      <c r="R673" s="280"/>
      <c r="S673" s="280"/>
      <c r="T673" s="280"/>
      <c r="U673" s="280"/>
      <c r="V673" s="280"/>
      <c r="W673" s="280"/>
      <c r="X673" s="280"/>
      <c r="Y673" s="280"/>
      <c r="Z673" s="280"/>
      <c r="AA673" s="280"/>
      <c r="AB673" s="280"/>
      <c r="AC673" s="280"/>
      <c r="AD673" s="280"/>
      <c r="AE673" s="280"/>
      <c r="AF673" s="280"/>
      <c r="AG673" s="280"/>
      <c r="AH673" s="280"/>
      <c r="AI673" s="280"/>
    </row>
    <row r="674" ht="14.25" customHeight="1">
      <c r="B674" s="280"/>
      <c r="C674" s="280"/>
      <c r="D674" s="280"/>
      <c r="E674" s="280"/>
      <c r="F674" s="280"/>
      <c r="G674" s="280"/>
      <c r="H674" s="280"/>
      <c r="I674" s="280"/>
      <c r="J674" s="280"/>
      <c r="K674" s="280"/>
      <c r="L674" s="280"/>
      <c r="M674" s="280"/>
      <c r="N674" s="280"/>
      <c r="O674" s="280"/>
      <c r="P674" s="280"/>
      <c r="Q674" s="280"/>
      <c r="R674" s="280"/>
      <c r="S674" s="280"/>
      <c r="T674" s="280"/>
      <c r="U674" s="280"/>
      <c r="V674" s="280"/>
      <c r="W674" s="280"/>
      <c r="X674" s="280"/>
      <c r="Y674" s="280"/>
      <c r="Z674" s="280"/>
      <c r="AA674" s="280"/>
      <c r="AB674" s="280"/>
      <c r="AC674" s="280"/>
      <c r="AD674" s="280"/>
      <c r="AE674" s="280"/>
      <c r="AF674" s="280"/>
      <c r="AG674" s="280"/>
      <c r="AH674" s="280"/>
      <c r="AI674" s="280"/>
    </row>
    <row r="675" ht="14.25" customHeight="1">
      <c r="B675" s="280"/>
      <c r="C675" s="280"/>
      <c r="D675" s="280"/>
      <c r="E675" s="280"/>
      <c r="F675" s="280"/>
      <c r="G675" s="280"/>
      <c r="H675" s="280"/>
      <c r="I675" s="280"/>
      <c r="J675" s="280"/>
      <c r="K675" s="280"/>
      <c r="L675" s="280"/>
      <c r="M675" s="280"/>
      <c r="N675" s="280"/>
      <c r="O675" s="280"/>
      <c r="P675" s="280"/>
      <c r="Q675" s="280"/>
      <c r="R675" s="280"/>
      <c r="S675" s="280"/>
      <c r="T675" s="280"/>
      <c r="U675" s="280"/>
      <c r="V675" s="280"/>
      <c r="W675" s="280"/>
      <c r="X675" s="280"/>
      <c r="Y675" s="280"/>
      <c r="Z675" s="280"/>
      <c r="AA675" s="280"/>
      <c r="AB675" s="280"/>
      <c r="AC675" s="280"/>
      <c r="AD675" s="280"/>
      <c r="AE675" s="280"/>
      <c r="AF675" s="280"/>
      <c r="AG675" s="280"/>
      <c r="AH675" s="280"/>
      <c r="AI675" s="280"/>
    </row>
    <row r="676" ht="14.25" customHeight="1">
      <c r="B676" s="280"/>
      <c r="C676" s="280"/>
      <c r="D676" s="280"/>
      <c r="E676" s="280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</row>
    <row r="677" ht="14.25" customHeight="1">
      <c r="B677" s="280"/>
      <c r="C677" s="280"/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</row>
    <row r="678" ht="14.25" customHeight="1">
      <c r="B678" s="280"/>
      <c r="C678" s="280"/>
      <c r="D678" s="280"/>
      <c r="E678" s="280"/>
      <c r="F678" s="280"/>
      <c r="G678" s="280"/>
      <c r="H678" s="280"/>
      <c r="I678" s="280"/>
      <c r="J678" s="280"/>
      <c r="K678" s="280"/>
      <c r="L678" s="280"/>
      <c r="M678" s="280"/>
      <c r="N678" s="280"/>
      <c r="O678" s="280"/>
      <c r="P678" s="280"/>
      <c r="Q678" s="280"/>
      <c r="R678" s="280"/>
      <c r="S678" s="280"/>
      <c r="T678" s="280"/>
      <c r="U678" s="280"/>
      <c r="V678" s="280"/>
      <c r="W678" s="280"/>
      <c r="X678" s="280"/>
      <c r="Y678" s="280"/>
      <c r="Z678" s="280"/>
      <c r="AA678" s="280"/>
      <c r="AB678" s="280"/>
      <c r="AC678" s="280"/>
      <c r="AD678" s="280"/>
      <c r="AE678" s="280"/>
      <c r="AF678" s="280"/>
      <c r="AG678" s="280"/>
      <c r="AH678" s="280"/>
      <c r="AI678" s="280"/>
    </row>
    <row r="679" ht="14.25" customHeight="1">
      <c r="B679" s="280"/>
      <c r="C679" s="280"/>
      <c r="D679" s="280"/>
      <c r="E679" s="280"/>
      <c r="F679" s="280"/>
      <c r="G679" s="280"/>
      <c r="H679" s="280"/>
      <c r="I679" s="280"/>
      <c r="J679" s="280"/>
      <c r="K679" s="280"/>
      <c r="L679" s="280"/>
      <c r="M679" s="280"/>
      <c r="N679" s="280"/>
      <c r="O679" s="280"/>
      <c r="P679" s="280"/>
      <c r="Q679" s="280"/>
      <c r="R679" s="280"/>
      <c r="S679" s="280"/>
      <c r="T679" s="280"/>
      <c r="U679" s="280"/>
      <c r="V679" s="280"/>
      <c r="W679" s="280"/>
      <c r="X679" s="280"/>
      <c r="Y679" s="280"/>
      <c r="Z679" s="280"/>
      <c r="AA679" s="280"/>
      <c r="AB679" s="280"/>
      <c r="AC679" s="280"/>
      <c r="AD679" s="280"/>
      <c r="AE679" s="280"/>
      <c r="AF679" s="280"/>
      <c r="AG679" s="280"/>
      <c r="AH679" s="280"/>
      <c r="AI679" s="280"/>
    </row>
    <row r="680" ht="14.25" customHeight="1">
      <c r="B680" s="280"/>
      <c r="C680" s="280"/>
      <c r="D680" s="280"/>
      <c r="E680" s="280"/>
      <c r="F680" s="280"/>
      <c r="G680" s="280"/>
      <c r="H680" s="280"/>
      <c r="I680" s="280"/>
      <c r="J680" s="280"/>
      <c r="K680" s="280"/>
      <c r="L680" s="280"/>
      <c r="M680" s="280"/>
      <c r="N680" s="280"/>
      <c r="O680" s="280"/>
      <c r="P680" s="280"/>
      <c r="Q680" s="280"/>
      <c r="R680" s="280"/>
      <c r="S680" s="280"/>
      <c r="T680" s="280"/>
      <c r="U680" s="280"/>
      <c r="V680" s="280"/>
      <c r="W680" s="280"/>
      <c r="X680" s="280"/>
      <c r="Y680" s="280"/>
      <c r="Z680" s="280"/>
      <c r="AA680" s="280"/>
      <c r="AB680" s="280"/>
      <c r="AC680" s="280"/>
      <c r="AD680" s="280"/>
      <c r="AE680" s="280"/>
      <c r="AF680" s="280"/>
      <c r="AG680" s="280"/>
      <c r="AH680" s="280"/>
      <c r="AI680" s="280"/>
    </row>
    <row r="681" ht="14.25" customHeight="1">
      <c r="B681" s="280"/>
      <c r="C681" s="280"/>
      <c r="D681" s="280"/>
      <c r="E681" s="280"/>
      <c r="F681" s="280"/>
      <c r="G681" s="280"/>
      <c r="H681" s="280"/>
      <c r="I681" s="280"/>
      <c r="J681" s="280"/>
      <c r="K681" s="280"/>
      <c r="L681" s="280"/>
      <c r="M681" s="280"/>
      <c r="N681" s="280"/>
      <c r="O681" s="280"/>
      <c r="P681" s="280"/>
      <c r="Q681" s="280"/>
      <c r="R681" s="280"/>
      <c r="S681" s="280"/>
      <c r="T681" s="280"/>
      <c r="U681" s="280"/>
      <c r="V681" s="280"/>
      <c r="W681" s="280"/>
      <c r="X681" s="280"/>
      <c r="Y681" s="280"/>
      <c r="Z681" s="280"/>
      <c r="AA681" s="280"/>
      <c r="AB681" s="280"/>
      <c r="AC681" s="280"/>
      <c r="AD681" s="280"/>
      <c r="AE681" s="280"/>
      <c r="AF681" s="280"/>
      <c r="AG681" s="280"/>
      <c r="AH681" s="280"/>
      <c r="AI681" s="280"/>
    </row>
    <row r="682" ht="14.25" customHeight="1">
      <c r="B682" s="280"/>
      <c r="C682" s="280"/>
      <c r="D682" s="280"/>
      <c r="E682" s="280"/>
      <c r="F682" s="280"/>
      <c r="G682" s="280"/>
      <c r="H682" s="280"/>
      <c r="I682" s="280"/>
      <c r="J682" s="280"/>
      <c r="K682" s="280"/>
      <c r="L682" s="280"/>
      <c r="M682" s="280"/>
      <c r="N682" s="280"/>
      <c r="O682" s="280"/>
      <c r="P682" s="280"/>
      <c r="Q682" s="280"/>
      <c r="R682" s="280"/>
      <c r="S682" s="280"/>
      <c r="T682" s="280"/>
      <c r="U682" s="280"/>
      <c r="V682" s="280"/>
      <c r="W682" s="280"/>
      <c r="X682" s="280"/>
      <c r="Y682" s="280"/>
      <c r="Z682" s="280"/>
      <c r="AA682" s="280"/>
      <c r="AB682" s="280"/>
      <c r="AC682" s="280"/>
      <c r="AD682" s="280"/>
      <c r="AE682" s="280"/>
      <c r="AF682" s="280"/>
      <c r="AG682" s="280"/>
      <c r="AH682" s="280"/>
      <c r="AI682" s="280"/>
    </row>
    <row r="683" ht="14.25" customHeight="1">
      <c r="B683" s="280"/>
      <c r="C683" s="280"/>
      <c r="D683" s="280"/>
      <c r="E683" s="280"/>
      <c r="F683" s="280"/>
      <c r="G683" s="280"/>
      <c r="H683" s="280"/>
      <c r="I683" s="280"/>
      <c r="J683" s="280"/>
      <c r="K683" s="280"/>
      <c r="L683" s="280"/>
      <c r="M683" s="280"/>
      <c r="N683" s="280"/>
      <c r="O683" s="280"/>
      <c r="P683" s="280"/>
      <c r="Q683" s="280"/>
      <c r="R683" s="280"/>
      <c r="S683" s="280"/>
      <c r="T683" s="280"/>
      <c r="U683" s="280"/>
      <c r="V683" s="280"/>
      <c r="W683" s="280"/>
      <c r="X683" s="280"/>
      <c r="Y683" s="280"/>
      <c r="Z683" s="280"/>
      <c r="AA683" s="280"/>
      <c r="AB683" s="280"/>
      <c r="AC683" s="280"/>
      <c r="AD683" s="280"/>
      <c r="AE683" s="280"/>
      <c r="AF683" s="280"/>
      <c r="AG683" s="280"/>
      <c r="AH683" s="280"/>
      <c r="AI683" s="280"/>
    </row>
    <row r="684" ht="14.25" customHeight="1">
      <c r="B684" s="280"/>
      <c r="C684" s="280"/>
      <c r="D684" s="280"/>
      <c r="E684" s="280"/>
      <c r="F684" s="280"/>
      <c r="G684" s="280"/>
      <c r="H684" s="280"/>
      <c r="I684" s="280"/>
      <c r="J684" s="280"/>
      <c r="K684" s="280"/>
      <c r="L684" s="280"/>
      <c r="M684" s="280"/>
      <c r="N684" s="280"/>
      <c r="O684" s="280"/>
      <c r="P684" s="280"/>
      <c r="Q684" s="280"/>
      <c r="R684" s="280"/>
      <c r="S684" s="280"/>
      <c r="T684" s="280"/>
      <c r="U684" s="280"/>
      <c r="V684" s="280"/>
      <c r="W684" s="280"/>
      <c r="X684" s="280"/>
      <c r="Y684" s="280"/>
      <c r="Z684" s="280"/>
      <c r="AA684" s="280"/>
      <c r="AB684" s="280"/>
      <c r="AC684" s="280"/>
      <c r="AD684" s="280"/>
      <c r="AE684" s="280"/>
      <c r="AF684" s="280"/>
      <c r="AG684" s="280"/>
      <c r="AH684" s="280"/>
      <c r="AI684" s="280"/>
    </row>
    <row r="685" ht="14.25" customHeight="1">
      <c r="B685" s="280"/>
      <c r="C685" s="280"/>
      <c r="D685" s="280"/>
      <c r="E685" s="280"/>
      <c r="F685" s="280"/>
      <c r="G685" s="280"/>
      <c r="H685" s="280"/>
      <c r="I685" s="280"/>
      <c r="J685" s="280"/>
      <c r="K685" s="280"/>
      <c r="L685" s="280"/>
      <c r="M685" s="280"/>
      <c r="N685" s="280"/>
      <c r="O685" s="280"/>
      <c r="P685" s="280"/>
      <c r="Q685" s="280"/>
      <c r="R685" s="280"/>
      <c r="S685" s="280"/>
      <c r="T685" s="280"/>
      <c r="U685" s="280"/>
      <c r="V685" s="280"/>
      <c r="W685" s="280"/>
      <c r="X685" s="280"/>
      <c r="Y685" s="280"/>
      <c r="Z685" s="280"/>
      <c r="AA685" s="280"/>
      <c r="AB685" s="280"/>
      <c r="AC685" s="280"/>
      <c r="AD685" s="280"/>
      <c r="AE685" s="280"/>
      <c r="AF685" s="280"/>
      <c r="AG685" s="280"/>
      <c r="AH685" s="280"/>
      <c r="AI685" s="280"/>
    </row>
    <row r="686" ht="14.25" customHeight="1">
      <c r="B686" s="280"/>
      <c r="C686" s="280"/>
      <c r="D686" s="280"/>
      <c r="E686" s="280"/>
      <c r="F686" s="280"/>
      <c r="G686" s="280"/>
      <c r="H686" s="280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  <c r="Z686" s="280"/>
      <c r="AA686" s="280"/>
      <c r="AB686" s="280"/>
      <c r="AC686" s="280"/>
      <c r="AD686" s="280"/>
      <c r="AE686" s="280"/>
      <c r="AF686" s="280"/>
      <c r="AG686" s="280"/>
      <c r="AH686" s="280"/>
      <c r="AI686" s="280"/>
    </row>
    <row r="687" ht="14.25" customHeight="1">
      <c r="B687" s="280"/>
      <c r="C687" s="280"/>
      <c r="D687" s="280"/>
      <c r="E687" s="280"/>
      <c r="F687" s="280"/>
      <c r="G687" s="280"/>
      <c r="H687" s="280"/>
      <c r="I687" s="280"/>
      <c r="J687" s="280"/>
      <c r="K687" s="280"/>
      <c r="L687" s="280"/>
      <c r="M687" s="280"/>
      <c r="N687" s="280"/>
      <c r="O687" s="280"/>
      <c r="P687" s="280"/>
      <c r="Q687" s="280"/>
      <c r="R687" s="280"/>
      <c r="S687" s="280"/>
      <c r="T687" s="280"/>
      <c r="U687" s="280"/>
      <c r="V687" s="280"/>
      <c r="W687" s="280"/>
      <c r="X687" s="280"/>
      <c r="Y687" s="280"/>
      <c r="Z687" s="280"/>
      <c r="AA687" s="280"/>
      <c r="AB687" s="280"/>
      <c r="AC687" s="280"/>
      <c r="AD687" s="280"/>
      <c r="AE687" s="280"/>
      <c r="AF687" s="280"/>
      <c r="AG687" s="280"/>
      <c r="AH687" s="280"/>
      <c r="AI687" s="280"/>
    </row>
    <row r="688" ht="14.25" customHeight="1">
      <c r="B688" s="280"/>
      <c r="C688" s="280"/>
      <c r="D688" s="280"/>
      <c r="E688" s="280"/>
      <c r="F688" s="280"/>
      <c r="G688" s="280"/>
      <c r="H688" s="280"/>
      <c r="I688" s="280"/>
      <c r="J688" s="280"/>
      <c r="K688" s="280"/>
      <c r="L688" s="280"/>
      <c r="M688" s="280"/>
      <c r="N688" s="280"/>
      <c r="O688" s="280"/>
      <c r="P688" s="280"/>
      <c r="Q688" s="280"/>
      <c r="R688" s="280"/>
      <c r="S688" s="280"/>
      <c r="T688" s="280"/>
      <c r="U688" s="280"/>
      <c r="V688" s="280"/>
      <c r="W688" s="280"/>
      <c r="X688" s="280"/>
      <c r="Y688" s="280"/>
      <c r="Z688" s="280"/>
      <c r="AA688" s="280"/>
      <c r="AB688" s="280"/>
      <c r="AC688" s="280"/>
      <c r="AD688" s="280"/>
      <c r="AE688" s="280"/>
      <c r="AF688" s="280"/>
      <c r="AG688" s="280"/>
      <c r="AH688" s="280"/>
      <c r="AI688" s="280"/>
    </row>
    <row r="689" ht="14.25" customHeight="1">
      <c r="B689" s="280"/>
      <c r="C689" s="280"/>
      <c r="D689" s="280"/>
      <c r="E689" s="280"/>
      <c r="F689" s="280"/>
      <c r="G689" s="280"/>
      <c r="H689" s="280"/>
      <c r="I689" s="280"/>
      <c r="J689" s="280"/>
      <c r="K689" s="280"/>
      <c r="L689" s="280"/>
      <c r="M689" s="280"/>
      <c r="N689" s="280"/>
      <c r="O689" s="280"/>
      <c r="P689" s="280"/>
      <c r="Q689" s="280"/>
      <c r="R689" s="280"/>
      <c r="S689" s="280"/>
      <c r="T689" s="280"/>
      <c r="U689" s="280"/>
      <c r="V689" s="280"/>
      <c r="W689" s="280"/>
      <c r="X689" s="280"/>
      <c r="Y689" s="280"/>
      <c r="Z689" s="280"/>
      <c r="AA689" s="280"/>
      <c r="AB689" s="280"/>
      <c r="AC689" s="280"/>
      <c r="AD689" s="280"/>
      <c r="AE689" s="280"/>
      <c r="AF689" s="280"/>
      <c r="AG689" s="280"/>
      <c r="AH689" s="280"/>
      <c r="AI689" s="280"/>
    </row>
    <row r="690" ht="14.25" customHeight="1">
      <c r="B690" s="280"/>
      <c r="C690" s="280"/>
      <c r="D690" s="280"/>
      <c r="E690" s="280"/>
      <c r="F690" s="280"/>
      <c r="G690" s="280"/>
      <c r="H690" s="280"/>
      <c r="I690" s="280"/>
      <c r="J690" s="280"/>
      <c r="K690" s="280"/>
      <c r="L690" s="280"/>
      <c r="M690" s="280"/>
      <c r="N690" s="280"/>
      <c r="O690" s="280"/>
      <c r="P690" s="280"/>
      <c r="Q690" s="280"/>
      <c r="R690" s="280"/>
      <c r="S690" s="280"/>
      <c r="T690" s="280"/>
      <c r="U690" s="280"/>
      <c r="V690" s="280"/>
      <c r="W690" s="280"/>
      <c r="X690" s="280"/>
      <c r="Y690" s="280"/>
      <c r="Z690" s="280"/>
      <c r="AA690" s="280"/>
      <c r="AB690" s="280"/>
      <c r="AC690" s="280"/>
      <c r="AD690" s="280"/>
      <c r="AE690" s="280"/>
      <c r="AF690" s="280"/>
      <c r="AG690" s="280"/>
      <c r="AH690" s="280"/>
      <c r="AI690" s="280"/>
    </row>
    <row r="691" ht="14.25" customHeight="1">
      <c r="B691" s="280"/>
      <c r="C691" s="280"/>
      <c r="D691" s="280"/>
      <c r="E691" s="280"/>
      <c r="F691" s="280"/>
      <c r="G691" s="280"/>
      <c r="H691" s="280"/>
      <c r="I691" s="280"/>
      <c r="J691" s="280"/>
      <c r="K691" s="280"/>
      <c r="L691" s="280"/>
      <c r="M691" s="280"/>
      <c r="N691" s="280"/>
      <c r="O691" s="280"/>
      <c r="P691" s="280"/>
      <c r="Q691" s="280"/>
      <c r="R691" s="280"/>
      <c r="S691" s="280"/>
      <c r="T691" s="280"/>
      <c r="U691" s="280"/>
      <c r="V691" s="280"/>
      <c r="W691" s="280"/>
      <c r="X691" s="280"/>
      <c r="Y691" s="280"/>
      <c r="Z691" s="280"/>
      <c r="AA691" s="280"/>
      <c r="AB691" s="280"/>
      <c r="AC691" s="280"/>
      <c r="AD691" s="280"/>
      <c r="AE691" s="280"/>
      <c r="AF691" s="280"/>
      <c r="AG691" s="280"/>
      <c r="AH691" s="280"/>
      <c r="AI691" s="280"/>
    </row>
    <row r="692" ht="14.25" customHeight="1">
      <c r="B692" s="280"/>
      <c r="C692" s="280"/>
      <c r="D692" s="280"/>
      <c r="E692" s="280"/>
      <c r="F692" s="280"/>
      <c r="G692" s="280"/>
      <c r="H692" s="280"/>
      <c r="I692" s="280"/>
      <c r="J692" s="280"/>
      <c r="K692" s="280"/>
      <c r="L692" s="280"/>
      <c r="M692" s="280"/>
      <c r="N692" s="280"/>
      <c r="O692" s="280"/>
      <c r="P692" s="280"/>
      <c r="Q692" s="280"/>
      <c r="R692" s="280"/>
      <c r="S692" s="280"/>
      <c r="T692" s="280"/>
      <c r="U692" s="280"/>
      <c r="V692" s="280"/>
      <c r="W692" s="280"/>
      <c r="X692" s="280"/>
      <c r="Y692" s="280"/>
      <c r="Z692" s="280"/>
      <c r="AA692" s="280"/>
      <c r="AB692" s="280"/>
      <c r="AC692" s="280"/>
      <c r="AD692" s="280"/>
      <c r="AE692" s="280"/>
      <c r="AF692" s="280"/>
      <c r="AG692" s="280"/>
      <c r="AH692" s="280"/>
      <c r="AI692" s="280"/>
    </row>
    <row r="693" ht="14.25" customHeight="1">
      <c r="B693" s="280"/>
      <c r="C693" s="280"/>
      <c r="D693" s="280"/>
      <c r="E693" s="280"/>
      <c r="F693" s="280"/>
      <c r="G693" s="280"/>
      <c r="H693" s="280"/>
      <c r="I693" s="280"/>
      <c r="J693" s="280"/>
      <c r="K693" s="280"/>
      <c r="L693" s="280"/>
      <c r="M693" s="280"/>
      <c r="N693" s="280"/>
      <c r="O693" s="280"/>
      <c r="P693" s="280"/>
      <c r="Q693" s="280"/>
      <c r="R693" s="280"/>
      <c r="S693" s="280"/>
      <c r="T693" s="280"/>
      <c r="U693" s="280"/>
      <c r="V693" s="280"/>
      <c r="W693" s="280"/>
      <c r="X693" s="280"/>
      <c r="Y693" s="280"/>
      <c r="Z693" s="280"/>
      <c r="AA693" s="280"/>
      <c r="AB693" s="280"/>
      <c r="AC693" s="280"/>
      <c r="AD693" s="280"/>
      <c r="AE693" s="280"/>
      <c r="AF693" s="280"/>
      <c r="AG693" s="280"/>
      <c r="AH693" s="280"/>
      <c r="AI693" s="280"/>
    </row>
    <row r="694" ht="14.25" customHeight="1">
      <c r="B694" s="280"/>
      <c r="C694" s="280"/>
      <c r="D694" s="280"/>
      <c r="E694" s="280"/>
      <c r="F694" s="280"/>
      <c r="G694" s="280"/>
      <c r="H694" s="280"/>
      <c r="I694" s="280"/>
      <c r="J694" s="280"/>
      <c r="K694" s="280"/>
      <c r="L694" s="280"/>
      <c r="M694" s="280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  <c r="Z694" s="280"/>
      <c r="AA694" s="280"/>
      <c r="AB694" s="280"/>
      <c r="AC694" s="280"/>
      <c r="AD694" s="280"/>
      <c r="AE694" s="280"/>
      <c r="AF694" s="280"/>
      <c r="AG694" s="280"/>
      <c r="AH694" s="280"/>
      <c r="AI694" s="280"/>
    </row>
    <row r="695" ht="14.25" customHeight="1">
      <c r="B695" s="280"/>
      <c r="C695" s="280"/>
      <c r="D695" s="280"/>
      <c r="E695" s="280"/>
      <c r="F695" s="280"/>
      <c r="G695" s="280"/>
      <c r="H695" s="280"/>
      <c r="I695" s="280"/>
      <c r="J695" s="280"/>
      <c r="K695" s="280"/>
      <c r="L695" s="280"/>
      <c r="M695" s="280"/>
      <c r="N695" s="280"/>
      <c r="O695" s="280"/>
      <c r="P695" s="280"/>
      <c r="Q695" s="280"/>
      <c r="R695" s="280"/>
      <c r="S695" s="280"/>
      <c r="T695" s="280"/>
      <c r="U695" s="280"/>
      <c r="V695" s="280"/>
      <c r="W695" s="280"/>
      <c r="X695" s="280"/>
      <c r="Y695" s="280"/>
      <c r="Z695" s="280"/>
      <c r="AA695" s="280"/>
      <c r="AB695" s="280"/>
      <c r="AC695" s="280"/>
      <c r="AD695" s="280"/>
      <c r="AE695" s="280"/>
      <c r="AF695" s="280"/>
      <c r="AG695" s="280"/>
      <c r="AH695" s="280"/>
      <c r="AI695" s="280"/>
    </row>
    <row r="696" ht="14.25" customHeight="1">
      <c r="B696" s="280"/>
      <c r="C696" s="280"/>
      <c r="D696" s="280"/>
      <c r="E696" s="280"/>
      <c r="F696" s="280"/>
      <c r="G696" s="280"/>
      <c r="H696" s="280"/>
      <c r="I696" s="280"/>
      <c r="J696" s="280"/>
      <c r="K696" s="280"/>
      <c r="L696" s="280"/>
      <c r="M696" s="280"/>
      <c r="N696" s="280"/>
      <c r="O696" s="280"/>
      <c r="P696" s="280"/>
      <c r="Q696" s="280"/>
      <c r="R696" s="280"/>
      <c r="S696" s="280"/>
      <c r="T696" s="280"/>
      <c r="U696" s="280"/>
      <c r="V696" s="280"/>
      <c r="W696" s="280"/>
      <c r="X696" s="280"/>
      <c r="Y696" s="280"/>
      <c r="Z696" s="280"/>
      <c r="AA696" s="280"/>
      <c r="AB696" s="280"/>
      <c r="AC696" s="280"/>
      <c r="AD696" s="280"/>
      <c r="AE696" s="280"/>
      <c r="AF696" s="280"/>
      <c r="AG696" s="280"/>
      <c r="AH696" s="280"/>
      <c r="AI696" s="280"/>
    </row>
    <row r="697" ht="14.25" customHeight="1">
      <c r="B697" s="280"/>
      <c r="C697" s="280"/>
      <c r="D697" s="280"/>
      <c r="E697" s="280"/>
      <c r="F697" s="280"/>
      <c r="G697" s="280"/>
      <c r="H697" s="280"/>
      <c r="I697" s="280"/>
      <c r="J697" s="280"/>
      <c r="K697" s="280"/>
      <c r="L697" s="280"/>
      <c r="M697" s="280"/>
      <c r="N697" s="280"/>
      <c r="O697" s="280"/>
      <c r="P697" s="280"/>
      <c r="Q697" s="280"/>
      <c r="R697" s="280"/>
      <c r="S697" s="280"/>
      <c r="T697" s="280"/>
      <c r="U697" s="280"/>
      <c r="V697" s="280"/>
      <c r="W697" s="280"/>
      <c r="X697" s="280"/>
      <c r="Y697" s="280"/>
      <c r="Z697" s="280"/>
      <c r="AA697" s="280"/>
      <c r="AB697" s="280"/>
      <c r="AC697" s="280"/>
      <c r="AD697" s="280"/>
      <c r="AE697" s="280"/>
      <c r="AF697" s="280"/>
      <c r="AG697" s="280"/>
      <c r="AH697" s="280"/>
      <c r="AI697" s="280"/>
    </row>
    <row r="698" ht="14.25" customHeight="1">
      <c r="B698" s="280"/>
      <c r="C698" s="280"/>
      <c r="D698" s="280"/>
      <c r="E698" s="280"/>
      <c r="F698" s="280"/>
      <c r="G698" s="280"/>
      <c r="H698" s="280"/>
      <c r="I698" s="280"/>
      <c r="J698" s="280"/>
      <c r="K698" s="280"/>
      <c r="L698" s="280"/>
      <c r="M698" s="280"/>
      <c r="N698" s="280"/>
      <c r="O698" s="280"/>
      <c r="P698" s="280"/>
      <c r="Q698" s="280"/>
      <c r="R698" s="280"/>
      <c r="S698" s="280"/>
      <c r="T698" s="280"/>
      <c r="U698" s="280"/>
      <c r="V698" s="280"/>
      <c r="W698" s="280"/>
      <c r="X698" s="280"/>
      <c r="Y698" s="280"/>
      <c r="Z698" s="280"/>
      <c r="AA698" s="280"/>
      <c r="AB698" s="280"/>
      <c r="AC698" s="280"/>
      <c r="AD698" s="280"/>
      <c r="AE698" s="280"/>
      <c r="AF698" s="280"/>
      <c r="AG698" s="280"/>
      <c r="AH698" s="280"/>
      <c r="AI698" s="280"/>
    </row>
    <row r="699" ht="14.25" customHeight="1">
      <c r="B699" s="280"/>
      <c r="C699" s="280"/>
      <c r="D699" s="280"/>
      <c r="E699" s="280"/>
      <c r="F699" s="280"/>
      <c r="G699" s="280"/>
      <c r="H699" s="280"/>
      <c r="I699" s="280"/>
      <c r="J699" s="280"/>
      <c r="K699" s="280"/>
      <c r="L699" s="280"/>
      <c r="M699" s="280"/>
      <c r="N699" s="280"/>
      <c r="O699" s="280"/>
      <c r="P699" s="280"/>
      <c r="Q699" s="280"/>
      <c r="R699" s="280"/>
      <c r="S699" s="280"/>
      <c r="T699" s="280"/>
      <c r="U699" s="280"/>
      <c r="V699" s="280"/>
      <c r="W699" s="280"/>
      <c r="X699" s="280"/>
      <c r="Y699" s="280"/>
      <c r="Z699" s="280"/>
      <c r="AA699" s="280"/>
      <c r="AB699" s="280"/>
      <c r="AC699" s="280"/>
      <c r="AD699" s="280"/>
      <c r="AE699" s="280"/>
      <c r="AF699" s="280"/>
      <c r="AG699" s="280"/>
      <c r="AH699" s="280"/>
      <c r="AI699" s="280"/>
    </row>
    <row r="700" ht="14.25" customHeight="1">
      <c r="B700" s="280"/>
      <c r="C700" s="280"/>
      <c r="D700" s="280"/>
      <c r="E700" s="280"/>
      <c r="F700" s="280"/>
      <c r="G700" s="280"/>
      <c r="H700" s="280"/>
      <c r="I700" s="280"/>
      <c r="J700" s="280"/>
      <c r="K700" s="280"/>
      <c r="L700" s="280"/>
      <c r="M700" s="280"/>
      <c r="N700" s="280"/>
      <c r="O700" s="280"/>
      <c r="P700" s="280"/>
      <c r="Q700" s="280"/>
      <c r="R700" s="280"/>
      <c r="S700" s="280"/>
      <c r="T700" s="280"/>
      <c r="U700" s="280"/>
      <c r="V700" s="280"/>
      <c r="W700" s="280"/>
      <c r="X700" s="280"/>
      <c r="Y700" s="280"/>
      <c r="Z700" s="280"/>
      <c r="AA700" s="280"/>
      <c r="AB700" s="280"/>
      <c r="AC700" s="280"/>
      <c r="AD700" s="280"/>
      <c r="AE700" s="280"/>
      <c r="AF700" s="280"/>
      <c r="AG700" s="280"/>
      <c r="AH700" s="280"/>
      <c r="AI700" s="280"/>
    </row>
    <row r="701" ht="14.25" customHeight="1">
      <c r="B701" s="280"/>
      <c r="C701" s="280"/>
      <c r="D701" s="280"/>
      <c r="E701" s="280"/>
      <c r="F701" s="280"/>
      <c r="G701" s="280"/>
      <c r="H701" s="280"/>
      <c r="I701" s="280"/>
      <c r="J701" s="280"/>
      <c r="K701" s="280"/>
      <c r="L701" s="280"/>
      <c r="M701" s="280"/>
      <c r="N701" s="280"/>
      <c r="O701" s="280"/>
      <c r="P701" s="280"/>
      <c r="Q701" s="280"/>
      <c r="R701" s="280"/>
      <c r="S701" s="280"/>
      <c r="T701" s="280"/>
      <c r="U701" s="280"/>
      <c r="V701" s="280"/>
      <c r="W701" s="280"/>
      <c r="X701" s="280"/>
      <c r="Y701" s="280"/>
      <c r="Z701" s="280"/>
      <c r="AA701" s="280"/>
      <c r="AB701" s="280"/>
      <c r="AC701" s="280"/>
      <c r="AD701" s="280"/>
      <c r="AE701" s="280"/>
      <c r="AF701" s="280"/>
      <c r="AG701" s="280"/>
      <c r="AH701" s="280"/>
      <c r="AI701" s="280"/>
    </row>
    <row r="702" ht="14.25" customHeight="1">
      <c r="B702" s="280"/>
      <c r="C702" s="280"/>
      <c r="D702" s="280"/>
      <c r="E702" s="280"/>
      <c r="F702" s="280"/>
      <c r="G702" s="280"/>
      <c r="H702" s="280"/>
      <c r="I702" s="280"/>
      <c r="J702" s="280"/>
      <c r="K702" s="280"/>
      <c r="L702" s="280"/>
      <c r="M702" s="280"/>
      <c r="N702" s="280"/>
      <c r="O702" s="280"/>
      <c r="P702" s="280"/>
      <c r="Q702" s="280"/>
      <c r="R702" s="280"/>
      <c r="S702" s="280"/>
      <c r="T702" s="280"/>
      <c r="U702" s="280"/>
      <c r="V702" s="280"/>
      <c r="W702" s="280"/>
      <c r="X702" s="280"/>
      <c r="Y702" s="280"/>
      <c r="Z702" s="280"/>
      <c r="AA702" s="280"/>
      <c r="AB702" s="280"/>
      <c r="AC702" s="280"/>
      <c r="AD702" s="280"/>
      <c r="AE702" s="280"/>
      <c r="AF702" s="280"/>
      <c r="AG702" s="280"/>
      <c r="AH702" s="280"/>
      <c r="AI702" s="280"/>
    </row>
    <row r="703" ht="14.25" customHeight="1">
      <c r="B703" s="280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280"/>
      <c r="N703" s="280"/>
      <c r="O703" s="280"/>
      <c r="P703" s="280"/>
      <c r="Q703" s="280"/>
      <c r="R703" s="280"/>
      <c r="S703" s="280"/>
      <c r="T703" s="280"/>
      <c r="U703" s="280"/>
      <c r="V703" s="280"/>
      <c r="W703" s="280"/>
      <c r="X703" s="280"/>
      <c r="Y703" s="280"/>
      <c r="Z703" s="280"/>
      <c r="AA703" s="280"/>
      <c r="AB703" s="280"/>
      <c r="AC703" s="280"/>
      <c r="AD703" s="280"/>
      <c r="AE703" s="280"/>
      <c r="AF703" s="280"/>
      <c r="AG703" s="280"/>
      <c r="AH703" s="280"/>
      <c r="AI703" s="280"/>
    </row>
    <row r="704" ht="14.25" customHeight="1">
      <c r="B704" s="280"/>
      <c r="C704" s="280"/>
      <c r="D704" s="280"/>
      <c r="E704" s="280"/>
      <c r="F704" s="280"/>
      <c r="G704" s="280"/>
      <c r="H704" s="280"/>
      <c r="I704" s="280"/>
      <c r="J704" s="280"/>
      <c r="K704" s="280"/>
      <c r="L704" s="280"/>
      <c r="M704" s="280"/>
      <c r="N704" s="280"/>
      <c r="O704" s="280"/>
      <c r="P704" s="280"/>
      <c r="Q704" s="280"/>
      <c r="R704" s="280"/>
      <c r="S704" s="280"/>
      <c r="T704" s="280"/>
      <c r="U704" s="280"/>
      <c r="V704" s="280"/>
      <c r="W704" s="280"/>
      <c r="X704" s="280"/>
      <c r="Y704" s="280"/>
      <c r="Z704" s="280"/>
      <c r="AA704" s="280"/>
      <c r="AB704" s="280"/>
      <c r="AC704" s="280"/>
      <c r="AD704" s="280"/>
      <c r="AE704" s="280"/>
      <c r="AF704" s="280"/>
      <c r="AG704" s="280"/>
      <c r="AH704" s="280"/>
      <c r="AI704" s="280"/>
    </row>
    <row r="705" ht="14.25" customHeight="1">
      <c r="B705" s="280"/>
      <c r="C705" s="280"/>
      <c r="D705" s="280"/>
      <c r="E705" s="280"/>
      <c r="F705" s="280"/>
      <c r="G705" s="280"/>
      <c r="H705" s="280"/>
      <c r="I705" s="280"/>
      <c r="J705" s="280"/>
      <c r="K705" s="280"/>
      <c r="L705" s="280"/>
      <c r="M705" s="280"/>
      <c r="N705" s="280"/>
      <c r="O705" s="280"/>
      <c r="P705" s="280"/>
      <c r="Q705" s="280"/>
      <c r="R705" s="280"/>
      <c r="S705" s="280"/>
      <c r="T705" s="280"/>
      <c r="U705" s="280"/>
      <c r="V705" s="280"/>
      <c r="W705" s="280"/>
      <c r="X705" s="280"/>
      <c r="Y705" s="280"/>
      <c r="Z705" s="280"/>
      <c r="AA705" s="280"/>
      <c r="AB705" s="280"/>
      <c r="AC705" s="280"/>
      <c r="AD705" s="280"/>
      <c r="AE705" s="280"/>
      <c r="AF705" s="280"/>
      <c r="AG705" s="280"/>
      <c r="AH705" s="280"/>
      <c r="AI705" s="280"/>
    </row>
    <row r="706" ht="14.25" customHeight="1">
      <c r="B706" s="280"/>
      <c r="C706" s="280"/>
      <c r="D706" s="280"/>
      <c r="E706" s="280"/>
      <c r="F706" s="280"/>
      <c r="G706" s="280"/>
      <c r="H706" s="280"/>
      <c r="I706" s="280"/>
      <c r="J706" s="280"/>
      <c r="K706" s="280"/>
      <c r="L706" s="280"/>
      <c r="M706" s="280"/>
      <c r="N706" s="280"/>
      <c r="O706" s="280"/>
      <c r="P706" s="280"/>
      <c r="Q706" s="280"/>
      <c r="R706" s="280"/>
      <c r="S706" s="280"/>
      <c r="T706" s="280"/>
      <c r="U706" s="280"/>
      <c r="V706" s="280"/>
      <c r="W706" s="280"/>
      <c r="X706" s="280"/>
      <c r="Y706" s="280"/>
      <c r="Z706" s="280"/>
      <c r="AA706" s="280"/>
      <c r="AB706" s="280"/>
      <c r="AC706" s="280"/>
      <c r="AD706" s="280"/>
      <c r="AE706" s="280"/>
      <c r="AF706" s="280"/>
      <c r="AG706" s="280"/>
      <c r="AH706" s="280"/>
      <c r="AI706" s="280"/>
    </row>
    <row r="707" ht="14.25" customHeight="1">
      <c r="B707" s="280"/>
      <c r="C707" s="280"/>
      <c r="D707" s="280"/>
      <c r="E707" s="280"/>
      <c r="F707" s="280"/>
      <c r="G707" s="280"/>
      <c r="H707" s="280"/>
      <c r="I707" s="280"/>
      <c r="J707" s="280"/>
      <c r="K707" s="280"/>
      <c r="L707" s="280"/>
      <c r="M707" s="280"/>
      <c r="N707" s="280"/>
      <c r="O707" s="280"/>
      <c r="P707" s="280"/>
      <c r="Q707" s="280"/>
      <c r="R707" s="280"/>
      <c r="S707" s="280"/>
      <c r="T707" s="280"/>
      <c r="U707" s="280"/>
      <c r="V707" s="280"/>
      <c r="W707" s="280"/>
      <c r="X707" s="280"/>
      <c r="Y707" s="280"/>
      <c r="Z707" s="280"/>
      <c r="AA707" s="280"/>
      <c r="AB707" s="280"/>
      <c r="AC707" s="280"/>
      <c r="AD707" s="280"/>
      <c r="AE707" s="280"/>
      <c r="AF707" s="280"/>
      <c r="AG707" s="280"/>
      <c r="AH707" s="280"/>
      <c r="AI707" s="280"/>
    </row>
    <row r="708" ht="14.25" customHeight="1">
      <c r="B708" s="280"/>
      <c r="C708" s="280"/>
      <c r="D708" s="280"/>
      <c r="E708" s="280"/>
      <c r="F708" s="280"/>
      <c r="G708" s="280"/>
      <c r="H708" s="280"/>
      <c r="I708" s="280"/>
      <c r="J708" s="280"/>
      <c r="K708" s="280"/>
      <c r="L708" s="280"/>
      <c r="M708" s="280"/>
      <c r="N708" s="280"/>
      <c r="O708" s="280"/>
      <c r="P708" s="280"/>
      <c r="Q708" s="280"/>
      <c r="R708" s="280"/>
      <c r="S708" s="280"/>
      <c r="T708" s="280"/>
      <c r="U708" s="280"/>
      <c r="V708" s="280"/>
      <c r="W708" s="280"/>
      <c r="X708" s="280"/>
      <c r="Y708" s="280"/>
      <c r="Z708" s="280"/>
      <c r="AA708" s="280"/>
      <c r="AB708" s="280"/>
      <c r="AC708" s="280"/>
      <c r="AD708" s="280"/>
      <c r="AE708" s="280"/>
      <c r="AF708" s="280"/>
      <c r="AG708" s="280"/>
      <c r="AH708" s="280"/>
      <c r="AI708" s="280"/>
    </row>
    <row r="709" ht="14.25" customHeight="1">
      <c r="B709" s="280"/>
      <c r="C709" s="280"/>
      <c r="D709" s="280"/>
      <c r="E709" s="280"/>
      <c r="F709" s="280"/>
      <c r="G709" s="280"/>
      <c r="H709" s="280"/>
      <c r="I709" s="280"/>
      <c r="J709" s="280"/>
      <c r="K709" s="280"/>
      <c r="L709" s="280"/>
      <c r="M709" s="280"/>
      <c r="N709" s="280"/>
      <c r="O709" s="280"/>
      <c r="P709" s="280"/>
      <c r="Q709" s="280"/>
      <c r="R709" s="280"/>
      <c r="S709" s="280"/>
      <c r="T709" s="280"/>
      <c r="U709" s="280"/>
      <c r="V709" s="280"/>
      <c r="W709" s="280"/>
      <c r="X709" s="280"/>
      <c r="Y709" s="280"/>
      <c r="Z709" s="280"/>
      <c r="AA709" s="280"/>
      <c r="AB709" s="280"/>
      <c r="AC709" s="280"/>
      <c r="AD709" s="280"/>
      <c r="AE709" s="280"/>
      <c r="AF709" s="280"/>
      <c r="AG709" s="280"/>
      <c r="AH709" s="280"/>
      <c r="AI709" s="280"/>
    </row>
    <row r="710" ht="14.25" customHeight="1">
      <c r="B710" s="280"/>
      <c r="C710" s="280"/>
      <c r="D710" s="280"/>
      <c r="E710" s="280"/>
      <c r="F710" s="280"/>
      <c r="G710" s="280"/>
      <c r="H710" s="280"/>
      <c r="I710" s="280"/>
      <c r="J710" s="280"/>
      <c r="K710" s="280"/>
      <c r="L710" s="280"/>
      <c r="M710" s="280"/>
      <c r="N710" s="280"/>
      <c r="O710" s="280"/>
      <c r="P710" s="280"/>
      <c r="Q710" s="280"/>
      <c r="R710" s="280"/>
      <c r="S710" s="280"/>
      <c r="T710" s="280"/>
      <c r="U710" s="280"/>
      <c r="V710" s="280"/>
      <c r="W710" s="280"/>
      <c r="X710" s="280"/>
      <c r="Y710" s="280"/>
      <c r="Z710" s="280"/>
      <c r="AA710" s="280"/>
      <c r="AB710" s="280"/>
      <c r="AC710" s="280"/>
      <c r="AD710" s="280"/>
      <c r="AE710" s="280"/>
      <c r="AF710" s="280"/>
      <c r="AG710" s="280"/>
      <c r="AH710" s="280"/>
      <c r="AI710" s="280"/>
    </row>
    <row r="711" ht="14.25" customHeight="1">
      <c r="B711" s="280"/>
      <c r="C711" s="280"/>
      <c r="D711" s="280"/>
      <c r="E711" s="280"/>
      <c r="F711" s="280"/>
      <c r="G711" s="280"/>
      <c r="H711" s="280"/>
      <c r="I711" s="280"/>
      <c r="J711" s="280"/>
      <c r="K711" s="280"/>
      <c r="L711" s="280"/>
      <c r="M711" s="280"/>
      <c r="N711" s="280"/>
      <c r="O711" s="280"/>
      <c r="P711" s="280"/>
      <c r="Q711" s="280"/>
      <c r="R711" s="280"/>
      <c r="S711" s="280"/>
      <c r="T711" s="280"/>
      <c r="U711" s="280"/>
      <c r="V711" s="280"/>
      <c r="W711" s="280"/>
      <c r="X711" s="280"/>
      <c r="Y711" s="280"/>
      <c r="Z711" s="280"/>
      <c r="AA711" s="280"/>
      <c r="AB711" s="280"/>
      <c r="AC711" s="280"/>
      <c r="AD711" s="280"/>
      <c r="AE711" s="280"/>
      <c r="AF711" s="280"/>
      <c r="AG711" s="280"/>
      <c r="AH711" s="280"/>
      <c r="AI711" s="280"/>
    </row>
    <row r="712" ht="14.25" customHeight="1">
      <c r="B712" s="280"/>
      <c r="C712" s="280"/>
      <c r="D712" s="280"/>
      <c r="E712" s="280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0"/>
      <c r="T712" s="280"/>
      <c r="U712" s="280"/>
      <c r="V712" s="280"/>
      <c r="W712" s="280"/>
      <c r="X712" s="280"/>
      <c r="Y712" s="280"/>
      <c r="Z712" s="280"/>
      <c r="AA712" s="280"/>
      <c r="AB712" s="280"/>
      <c r="AC712" s="280"/>
      <c r="AD712" s="280"/>
      <c r="AE712" s="280"/>
      <c r="AF712" s="280"/>
      <c r="AG712" s="280"/>
      <c r="AH712" s="280"/>
      <c r="AI712" s="280"/>
    </row>
    <row r="713" ht="14.25" customHeight="1">
      <c r="B713" s="280"/>
      <c r="C713" s="280"/>
      <c r="D713" s="280"/>
      <c r="E713" s="280"/>
      <c r="F713" s="280"/>
      <c r="G713" s="280"/>
      <c r="H713" s="280"/>
      <c r="I713" s="280"/>
      <c r="J713" s="280"/>
      <c r="K713" s="280"/>
      <c r="L713" s="280"/>
      <c r="M713" s="280"/>
      <c r="N713" s="280"/>
      <c r="O713" s="280"/>
      <c r="P713" s="280"/>
      <c r="Q713" s="280"/>
      <c r="R713" s="280"/>
      <c r="S713" s="280"/>
      <c r="T713" s="280"/>
      <c r="U713" s="280"/>
      <c r="V713" s="280"/>
      <c r="W713" s="280"/>
      <c r="X713" s="280"/>
      <c r="Y713" s="280"/>
      <c r="Z713" s="280"/>
      <c r="AA713" s="280"/>
      <c r="AB713" s="280"/>
      <c r="AC713" s="280"/>
      <c r="AD713" s="280"/>
      <c r="AE713" s="280"/>
      <c r="AF713" s="280"/>
      <c r="AG713" s="280"/>
      <c r="AH713" s="280"/>
      <c r="AI713" s="280"/>
    </row>
    <row r="714" ht="14.25" customHeight="1">
      <c r="B714" s="280"/>
      <c r="C714" s="280"/>
      <c r="D714" s="280"/>
      <c r="E714" s="280"/>
      <c r="F714" s="280"/>
      <c r="G714" s="280"/>
      <c r="H714" s="280"/>
      <c r="I714" s="280"/>
      <c r="J714" s="280"/>
      <c r="K714" s="280"/>
      <c r="L714" s="280"/>
      <c r="M714" s="280"/>
      <c r="N714" s="280"/>
      <c r="O714" s="280"/>
      <c r="P714" s="280"/>
      <c r="Q714" s="280"/>
      <c r="R714" s="280"/>
      <c r="S714" s="280"/>
      <c r="T714" s="280"/>
      <c r="U714" s="280"/>
      <c r="V714" s="280"/>
      <c r="W714" s="280"/>
      <c r="X714" s="280"/>
      <c r="Y714" s="280"/>
      <c r="Z714" s="280"/>
      <c r="AA714" s="280"/>
      <c r="AB714" s="280"/>
      <c r="AC714" s="280"/>
      <c r="AD714" s="280"/>
      <c r="AE714" s="280"/>
      <c r="AF714" s="280"/>
      <c r="AG714" s="280"/>
      <c r="AH714" s="280"/>
      <c r="AI714" s="280"/>
    </row>
    <row r="715" ht="14.25" customHeight="1">
      <c r="B715" s="280"/>
      <c r="C715" s="280"/>
      <c r="D715" s="280"/>
      <c r="E715" s="280"/>
      <c r="F715" s="280"/>
      <c r="G715" s="280"/>
      <c r="H715" s="280"/>
      <c r="I715" s="280"/>
      <c r="J715" s="280"/>
      <c r="K715" s="280"/>
      <c r="L715" s="280"/>
      <c r="M715" s="280"/>
      <c r="N715" s="280"/>
      <c r="O715" s="280"/>
      <c r="P715" s="280"/>
      <c r="Q715" s="280"/>
      <c r="R715" s="280"/>
      <c r="S715" s="280"/>
      <c r="T715" s="280"/>
      <c r="U715" s="280"/>
      <c r="V715" s="280"/>
      <c r="W715" s="280"/>
      <c r="X715" s="280"/>
      <c r="Y715" s="280"/>
      <c r="Z715" s="280"/>
      <c r="AA715" s="280"/>
      <c r="AB715" s="280"/>
      <c r="AC715" s="280"/>
      <c r="AD715" s="280"/>
      <c r="AE715" s="280"/>
      <c r="AF715" s="280"/>
      <c r="AG715" s="280"/>
      <c r="AH715" s="280"/>
      <c r="AI715" s="280"/>
    </row>
    <row r="716" ht="14.25" customHeight="1">
      <c r="B716" s="280"/>
      <c r="C716" s="280"/>
      <c r="D716" s="280"/>
      <c r="E716" s="280"/>
      <c r="F716" s="280"/>
      <c r="G716" s="280"/>
      <c r="H716" s="280"/>
      <c r="I716" s="280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  <c r="T716" s="280"/>
      <c r="U716" s="280"/>
      <c r="V716" s="280"/>
      <c r="W716" s="280"/>
      <c r="X716" s="280"/>
      <c r="Y716" s="280"/>
      <c r="Z716" s="280"/>
      <c r="AA716" s="280"/>
      <c r="AB716" s="280"/>
      <c r="AC716" s="280"/>
      <c r="AD716" s="280"/>
      <c r="AE716" s="280"/>
      <c r="AF716" s="280"/>
      <c r="AG716" s="280"/>
      <c r="AH716" s="280"/>
      <c r="AI716" s="280"/>
    </row>
    <row r="717" ht="14.25" customHeight="1">
      <c r="B717" s="280"/>
      <c r="C717" s="280"/>
      <c r="D717" s="280"/>
      <c r="E717" s="280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</row>
    <row r="718" ht="14.25" customHeight="1">
      <c r="B718" s="280"/>
      <c r="C718" s="280"/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</row>
    <row r="719" ht="14.25" customHeight="1">
      <c r="B719" s="280"/>
      <c r="C719" s="280"/>
      <c r="D719" s="280"/>
      <c r="E719" s="280"/>
      <c r="F719" s="280"/>
      <c r="G719" s="280"/>
      <c r="H719" s="280"/>
      <c r="I719" s="280"/>
      <c r="J719" s="280"/>
      <c r="K719" s="280"/>
      <c r="L719" s="280"/>
      <c r="M719" s="280"/>
      <c r="N719" s="280"/>
      <c r="O719" s="280"/>
      <c r="P719" s="280"/>
      <c r="Q719" s="280"/>
      <c r="R719" s="280"/>
      <c r="S719" s="280"/>
      <c r="T719" s="280"/>
      <c r="U719" s="280"/>
      <c r="V719" s="280"/>
      <c r="W719" s="280"/>
      <c r="X719" s="280"/>
      <c r="Y719" s="280"/>
      <c r="Z719" s="280"/>
      <c r="AA719" s="280"/>
      <c r="AB719" s="280"/>
      <c r="AC719" s="280"/>
      <c r="AD719" s="280"/>
      <c r="AE719" s="280"/>
      <c r="AF719" s="280"/>
      <c r="AG719" s="280"/>
      <c r="AH719" s="280"/>
      <c r="AI719" s="280"/>
    </row>
    <row r="720" ht="14.25" customHeight="1">
      <c r="B720" s="280"/>
      <c r="C720" s="280"/>
      <c r="D720" s="280"/>
      <c r="E720" s="280"/>
      <c r="F720" s="280"/>
      <c r="G720" s="280"/>
      <c r="H720" s="280"/>
      <c r="I720" s="280"/>
      <c r="J720" s="280"/>
      <c r="K720" s="280"/>
      <c r="L720" s="280"/>
      <c r="M720" s="280"/>
      <c r="N720" s="280"/>
      <c r="O720" s="280"/>
      <c r="P720" s="280"/>
      <c r="Q720" s="280"/>
      <c r="R720" s="280"/>
      <c r="S720" s="280"/>
      <c r="T720" s="280"/>
      <c r="U720" s="280"/>
      <c r="V720" s="280"/>
      <c r="W720" s="280"/>
      <c r="X720" s="280"/>
      <c r="Y720" s="280"/>
      <c r="Z720" s="280"/>
      <c r="AA720" s="280"/>
      <c r="AB720" s="280"/>
      <c r="AC720" s="280"/>
      <c r="AD720" s="280"/>
      <c r="AE720" s="280"/>
      <c r="AF720" s="280"/>
      <c r="AG720" s="280"/>
      <c r="AH720" s="280"/>
      <c r="AI720" s="280"/>
    </row>
    <row r="721" ht="14.25" customHeight="1">
      <c r="B721" s="280"/>
      <c r="C721" s="280"/>
      <c r="D721" s="280"/>
      <c r="E721" s="280"/>
      <c r="F721" s="280"/>
      <c r="G721" s="280"/>
      <c r="H721" s="280"/>
      <c r="I721" s="280"/>
      <c r="J721" s="280"/>
      <c r="K721" s="280"/>
      <c r="L721" s="280"/>
      <c r="M721" s="280"/>
      <c r="N721" s="280"/>
      <c r="O721" s="280"/>
      <c r="P721" s="280"/>
      <c r="Q721" s="280"/>
      <c r="R721" s="280"/>
      <c r="S721" s="280"/>
      <c r="T721" s="280"/>
      <c r="U721" s="280"/>
      <c r="V721" s="280"/>
      <c r="W721" s="280"/>
      <c r="X721" s="280"/>
      <c r="Y721" s="280"/>
      <c r="Z721" s="280"/>
      <c r="AA721" s="280"/>
      <c r="AB721" s="280"/>
      <c r="AC721" s="280"/>
      <c r="AD721" s="280"/>
      <c r="AE721" s="280"/>
      <c r="AF721" s="280"/>
      <c r="AG721" s="280"/>
      <c r="AH721" s="280"/>
      <c r="AI721" s="280"/>
    </row>
    <row r="722" ht="14.25" customHeight="1">
      <c r="B722" s="280"/>
      <c r="C722" s="280"/>
      <c r="D722" s="280"/>
      <c r="E722" s="280"/>
      <c r="F722" s="280"/>
      <c r="G722" s="280"/>
      <c r="H722" s="280"/>
      <c r="I722" s="280"/>
      <c r="J722" s="280"/>
      <c r="K722" s="280"/>
      <c r="L722" s="280"/>
      <c r="M722" s="280"/>
      <c r="N722" s="280"/>
      <c r="O722" s="280"/>
      <c r="P722" s="280"/>
      <c r="Q722" s="280"/>
      <c r="R722" s="280"/>
      <c r="S722" s="280"/>
      <c r="T722" s="280"/>
      <c r="U722" s="280"/>
      <c r="V722" s="280"/>
      <c r="W722" s="280"/>
      <c r="X722" s="280"/>
      <c r="Y722" s="280"/>
      <c r="Z722" s="280"/>
      <c r="AA722" s="280"/>
      <c r="AB722" s="280"/>
      <c r="AC722" s="280"/>
      <c r="AD722" s="280"/>
      <c r="AE722" s="280"/>
      <c r="AF722" s="280"/>
      <c r="AG722" s="280"/>
      <c r="AH722" s="280"/>
      <c r="AI722" s="280"/>
    </row>
    <row r="723" ht="14.25" customHeight="1">
      <c r="B723" s="280"/>
      <c r="C723" s="280"/>
      <c r="D723" s="280"/>
      <c r="E723" s="280"/>
      <c r="F723" s="280"/>
      <c r="G723" s="280"/>
      <c r="H723" s="280"/>
      <c r="I723" s="280"/>
      <c r="J723" s="280"/>
      <c r="K723" s="280"/>
      <c r="L723" s="280"/>
      <c r="M723" s="280"/>
      <c r="N723" s="280"/>
      <c r="O723" s="280"/>
      <c r="P723" s="280"/>
      <c r="Q723" s="280"/>
      <c r="R723" s="280"/>
      <c r="S723" s="280"/>
      <c r="T723" s="280"/>
      <c r="U723" s="280"/>
      <c r="V723" s="280"/>
      <c r="W723" s="280"/>
      <c r="X723" s="280"/>
      <c r="Y723" s="280"/>
      <c r="Z723" s="280"/>
      <c r="AA723" s="280"/>
      <c r="AB723" s="280"/>
      <c r="AC723" s="280"/>
      <c r="AD723" s="280"/>
      <c r="AE723" s="280"/>
      <c r="AF723" s="280"/>
      <c r="AG723" s="280"/>
      <c r="AH723" s="280"/>
      <c r="AI723" s="280"/>
    </row>
    <row r="724" ht="14.25" customHeight="1">
      <c r="B724" s="280"/>
      <c r="C724" s="280"/>
      <c r="D724" s="280"/>
      <c r="E724" s="280"/>
      <c r="F724" s="280"/>
      <c r="G724" s="280"/>
      <c r="H724" s="280"/>
      <c r="I724" s="280"/>
      <c r="J724" s="280"/>
      <c r="K724" s="280"/>
      <c r="L724" s="280"/>
      <c r="M724" s="280"/>
      <c r="N724" s="280"/>
      <c r="O724" s="280"/>
      <c r="P724" s="280"/>
      <c r="Q724" s="280"/>
      <c r="R724" s="280"/>
      <c r="S724" s="280"/>
      <c r="T724" s="280"/>
      <c r="U724" s="280"/>
      <c r="V724" s="280"/>
      <c r="W724" s="280"/>
      <c r="X724" s="280"/>
      <c r="Y724" s="280"/>
      <c r="Z724" s="280"/>
      <c r="AA724" s="280"/>
      <c r="AB724" s="280"/>
      <c r="AC724" s="280"/>
      <c r="AD724" s="280"/>
      <c r="AE724" s="280"/>
      <c r="AF724" s="280"/>
      <c r="AG724" s="280"/>
      <c r="AH724" s="280"/>
      <c r="AI724" s="280"/>
    </row>
    <row r="725" ht="14.25" customHeight="1">
      <c r="B725" s="280"/>
      <c r="C725" s="280"/>
      <c r="D725" s="280"/>
      <c r="E725" s="280"/>
      <c r="F725" s="280"/>
      <c r="G725" s="280"/>
      <c r="H725" s="280"/>
      <c r="I725" s="280"/>
      <c r="J725" s="280"/>
      <c r="K725" s="280"/>
      <c r="L725" s="280"/>
      <c r="M725" s="280"/>
      <c r="N725" s="280"/>
      <c r="O725" s="280"/>
      <c r="P725" s="280"/>
      <c r="Q725" s="280"/>
      <c r="R725" s="280"/>
      <c r="S725" s="280"/>
      <c r="T725" s="280"/>
      <c r="U725" s="280"/>
      <c r="V725" s="280"/>
      <c r="W725" s="280"/>
      <c r="X725" s="280"/>
      <c r="Y725" s="280"/>
      <c r="Z725" s="280"/>
      <c r="AA725" s="280"/>
      <c r="AB725" s="280"/>
      <c r="AC725" s="280"/>
      <c r="AD725" s="280"/>
      <c r="AE725" s="280"/>
      <c r="AF725" s="280"/>
      <c r="AG725" s="280"/>
      <c r="AH725" s="280"/>
      <c r="AI725" s="280"/>
    </row>
    <row r="726" ht="14.25" customHeight="1">
      <c r="B726" s="280"/>
      <c r="C726" s="280"/>
      <c r="D726" s="280"/>
      <c r="E726" s="280"/>
      <c r="F726" s="280"/>
      <c r="G726" s="280"/>
      <c r="H726" s="280"/>
      <c r="I726" s="280"/>
      <c r="J726" s="280"/>
      <c r="K726" s="280"/>
      <c r="L726" s="280"/>
      <c r="M726" s="280"/>
      <c r="N726" s="280"/>
      <c r="O726" s="280"/>
      <c r="P726" s="280"/>
      <c r="Q726" s="280"/>
      <c r="R726" s="280"/>
      <c r="S726" s="280"/>
      <c r="T726" s="280"/>
      <c r="U726" s="280"/>
      <c r="V726" s="280"/>
      <c r="W726" s="280"/>
      <c r="X726" s="280"/>
      <c r="Y726" s="280"/>
      <c r="Z726" s="280"/>
      <c r="AA726" s="280"/>
      <c r="AB726" s="280"/>
      <c r="AC726" s="280"/>
      <c r="AD726" s="280"/>
      <c r="AE726" s="280"/>
      <c r="AF726" s="280"/>
      <c r="AG726" s="280"/>
      <c r="AH726" s="280"/>
      <c r="AI726" s="280"/>
    </row>
    <row r="727" ht="14.25" customHeight="1">
      <c r="B727" s="280"/>
      <c r="C727" s="280"/>
      <c r="D727" s="280"/>
      <c r="E727" s="280"/>
      <c r="F727" s="280"/>
      <c r="G727" s="280"/>
      <c r="H727" s="280"/>
      <c r="I727" s="280"/>
      <c r="J727" s="280"/>
      <c r="K727" s="280"/>
      <c r="L727" s="280"/>
      <c r="M727" s="280"/>
      <c r="N727" s="280"/>
      <c r="O727" s="280"/>
      <c r="P727" s="280"/>
      <c r="Q727" s="280"/>
      <c r="R727" s="280"/>
      <c r="S727" s="280"/>
      <c r="T727" s="280"/>
      <c r="U727" s="280"/>
      <c r="V727" s="280"/>
      <c r="W727" s="280"/>
      <c r="X727" s="280"/>
      <c r="Y727" s="280"/>
      <c r="Z727" s="280"/>
      <c r="AA727" s="280"/>
      <c r="AB727" s="280"/>
      <c r="AC727" s="280"/>
      <c r="AD727" s="280"/>
      <c r="AE727" s="280"/>
      <c r="AF727" s="280"/>
      <c r="AG727" s="280"/>
      <c r="AH727" s="280"/>
      <c r="AI727" s="280"/>
    </row>
    <row r="728" ht="14.25" customHeight="1">
      <c r="B728" s="280"/>
      <c r="C728" s="280"/>
      <c r="D728" s="280"/>
      <c r="E728" s="280"/>
      <c r="F728" s="280"/>
      <c r="G728" s="280"/>
      <c r="H728" s="280"/>
      <c r="I728" s="280"/>
      <c r="J728" s="280"/>
      <c r="K728" s="280"/>
      <c r="L728" s="280"/>
      <c r="M728" s="280"/>
      <c r="N728" s="280"/>
      <c r="O728" s="280"/>
      <c r="P728" s="280"/>
      <c r="Q728" s="280"/>
      <c r="R728" s="280"/>
      <c r="S728" s="280"/>
      <c r="T728" s="280"/>
      <c r="U728" s="280"/>
      <c r="V728" s="280"/>
      <c r="W728" s="280"/>
      <c r="X728" s="280"/>
      <c r="Y728" s="280"/>
      <c r="Z728" s="280"/>
      <c r="AA728" s="280"/>
      <c r="AB728" s="280"/>
      <c r="AC728" s="280"/>
      <c r="AD728" s="280"/>
      <c r="AE728" s="280"/>
      <c r="AF728" s="280"/>
      <c r="AG728" s="280"/>
      <c r="AH728" s="280"/>
      <c r="AI728" s="280"/>
    </row>
    <row r="729" ht="14.25" customHeight="1">
      <c r="B729" s="280"/>
      <c r="C729" s="280"/>
      <c r="D729" s="280"/>
      <c r="E729" s="280"/>
      <c r="F729" s="280"/>
      <c r="G729" s="280"/>
      <c r="H729" s="280"/>
      <c r="I729" s="280"/>
      <c r="J729" s="280"/>
      <c r="K729" s="280"/>
      <c r="L729" s="280"/>
      <c r="M729" s="280"/>
      <c r="N729" s="280"/>
      <c r="O729" s="280"/>
      <c r="P729" s="280"/>
      <c r="Q729" s="280"/>
      <c r="R729" s="280"/>
      <c r="S729" s="280"/>
      <c r="T729" s="280"/>
      <c r="U729" s="280"/>
      <c r="V729" s="280"/>
      <c r="W729" s="280"/>
      <c r="X729" s="280"/>
      <c r="Y729" s="280"/>
      <c r="Z729" s="280"/>
      <c r="AA729" s="280"/>
      <c r="AB729" s="280"/>
      <c r="AC729" s="280"/>
      <c r="AD729" s="280"/>
      <c r="AE729" s="280"/>
      <c r="AF729" s="280"/>
      <c r="AG729" s="280"/>
      <c r="AH729" s="280"/>
      <c r="AI729" s="280"/>
    </row>
    <row r="730" ht="14.25" customHeight="1">
      <c r="B730" s="280"/>
      <c r="C730" s="280"/>
      <c r="D730" s="280"/>
      <c r="E730" s="280"/>
      <c r="F730" s="280"/>
      <c r="G730" s="280"/>
      <c r="H730" s="280"/>
      <c r="I730" s="280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  <c r="T730" s="280"/>
      <c r="U730" s="280"/>
      <c r="V730" s="280"/>
      <c r="W730" s="280"/>
      <c r="X730" s="280"/>
      <c r="Y730" s="280"/>
      <c r="Z730" s="280"/>
      <c r="AA730" s="280"/>
      <c r="AB730" s="280"/>
      <c r="AC730" s="280"/>
      <c r="AD730" s="280"/>
      <c r="AE730" s="280"/>
      <c r="AF730" s="280"/>
      <c r="AG730" s="280"/>
      <c r="AH730" s="280"/>
      <c r="AI730" s="280"/>
    </row>
    <row r="731" ht="14.25" customHeight="1">
      <c r="B731" s="280"/>
      <c r="C731" s="280"/>
      <c r="D731" s="280"/>
      <c r="E731" s="280"/>
      <c r="F731" s="280"/>
      <c r="G731" s="280"/>
      <c r="H731" s="280"/>
      <c r="I731" s="280"/>
      <c r="J731" s="280"/>
      <c r="K731" s="280"/>
      <c r="L731" s="280"/>
      <c r="M731" s="280"/>
      <c r="N731" s="280"/>
      <c r="O731" s="280"/>
      <c r="P731" s="280"/>
      <c r="Q731" s="280"/>
      <c r="R731" s="280"/>
      <c r="S731" s="280"/>
      <c r="T731" s="280"/>
      <c r="U731" s="280"/>
      <c r="V731" s="280"/>
      <c r="W731" s="280"/>
      <c r="X731" s="280"/>
      <c r="Y731" s="280"/>
      <c r="Z731" s="280"/>
      <c r="AA731" s="280"/>
      <c r="AB731" s="280"/>
      <c r="AC731" s="280"/>
      <c r="AD731" s="280"/>
      <c r="AE731" s="280"/>
      <c r="AF731" s="280"/>
      <c r="AG731" s="280"/>
      <c r="AH731" s="280"/>
      <c r="AI731" s="280"/>
    </row>
    <row r="732" ht="14.25" customHeight="1">
      <c r="B732" s="280"/>
      <c r="C732" s="280"/>
      <c r="D732" s="280"/>
      <c r="E732" s="280"/>
      <c r="F732" s="280"/>
      <c r="G732" s="280"/>
      <c r="H732" s="280"/>
      <c r="I732" s="280"/>
      <c r="J732" s="280"/>
      <c r="K732" s="280"/>
      <c r="L732" s="280"/>
      <c r="M732" s="280"/>
      <c r="N732" s="280"/>
      <c r="O732" s="280"/>
      <c r="P732" s="280"/>
      <c r="Q732" s="280"/>
      <c r="R732" s="280"/>
      <c r="S732" s="280"/>
      <c r="T732" s="280"/>
      <c r="U732" s="280"/>
      <c r="V732" s="280"/>
      <c r="W732" s="280"/>
      <c r="X732" s="280"/>
      <c r="Y732" s="280"/>
      <c r="Z732" s="280"/>
      <c r="AA732" s="280"/>
      <c r="AB732" s="280"/>
      <c r="AC732" s="280"/>
      <c r="AD732" s="280"/>
      <c r="AE732" s="280"/>
      <c r="AF732" s="280"/>
      <c r="AG732" s="280"/>
      <c r="AH732" s="280"/>
      <c r="AI732" s="280"/>
    </row>
    <row r="733" ht="14.25" customHeight="1">
      <c r="B733" s="280"/>
      <c r="C733" s="280"/>
      <c r="D733" s="280"/>
      <c r="E733" s="280"/>
      <c r="F733" s="280"/>
      <c r="G733" s="280"/>
      <c r="H733" s="280"/>
      <c r="I733" s="280"/>
      <c r="J733" s="280"/>
      <c r="K733" s="280"/>
      <c r="L733" s="280"/>
      <c r="M733" s="280"/>
      <c r="N733" s="280"/>
      <c r="O733" s="280"/>
      <c r="P733" s="280"/>
      <c r="Q733" s="280"/>
      <c r="R733" s="280"/>
      <c r="S733" s="280"/>
      <c r="T733" s="280"/>
      <c r="U733" s="280"/>
      <c r="V733" s="280"/>
      <c r="W733" s="280"/>
      <c r="X733" s="280"/>
      <c r="Y733" s="280"/>
      <c r="Z733" s="280"/>
      <c r="AA733" s="280"/>
      <c r="AB733" s="280"/>
      <c r="AC733" s="280"/>
      <c r="AD733" s="280"/>
      <c r="AE733" s="280"/>
      <c r="AF733" s="280"/>
      <c r="AG733" s="280"/>
      <c r="AH733" s="280"/>
      <c r="AI733" s="280"/>
    </row>
    <row r="734" ht="14.25" customHeight="1">
      <c r="B734" s="280"/>
      <c r="C734" s="280"/>
      <c r="D734" s="280"/>
      <c r="E734" s="280"/>
      <c r="F734" s="280"/>
      <c r="G734" s="280"/>
      <c r="H734" s="280"/>
      <c r="I734" s="280"/>
      <c r="J734" s="280"/>
      <c r="K734" s="280"/>
      <c r="L734" s="280"/>
      <c r="M734" s="280"/>
      <c r="N734" s="280"/>
      <c r="O734" s="280"/>
      <c r="P734" s="280"/>
      <c r="Q734" s="280"/>
      <c r="R734" s="280"/>
      <c r="S734" s="280"/>
      <c r="T734" s="280"/>
      <c r="U734" s="280"/>
      <c r="V734" s="280"/>
      <c r="W734" s="280"/>
      <c r="X734" s="280"/>
      <c r="Y734" s="280"/>
      <c r="Z734" s="280"/>
      <c r="AA734" s="280"/>
      <c r="AB734" s="280"/>
      <c r="AC734" s="280"/>
      <c r="AD734" s="280"/>
      <c r="AE734" s="280"/>
      <c r="AF734" s="280"/>
      <c r="AG734" s="280"/>
      <c r="AH734" s="280"/>
      <c r="AI734" s="280"/>
    </row>
    <row r="735" ht="14.25" customHeight="1">
      <c r="B735" s="280"/>
      <c r="C735" s="280"/>
      <c r="D735" s="280"/>
      <c r="E735" s="280"/>
      <c r="F735" s="280"/>
      <c r="G735" s="280"/>
      <c r="H735" s="280"/>
      <c r="I735" s="280"/>
      <c r="J735" s="280"/>
      <c r="K735" s="280"/>
      <c r="L735" s="280"/>
      <c r="M735" s="280"/>
      <c r="N735" s="280"/>
      <c r="O735" s="280"/>
      <c r="P735" s="280"/>
      <c r="Q735" s="280"/>
      <c r="R735" s="280"/>
      <c r="S735" s="280"/>
      <c r="T735" s="280"/>
      <c r="U735" s="280"/>
      <c r="V735" s="280"/>
      <c r="W735" s="280"/>
      <c r="X735" s="280"/>
      <c r="Y735" s="280"/>
      <c r="Z735" s="280"/>
      <c r="AA735" s="280"/>
      <c r="AB735" s="280"/>
      <c r="AC735" s="280"/>
      <c r="AD735" s="280"/>
      <c r="AE735" s="280"/>
      <c r="AF735" s="280"/>
      <c r="AG735" s="280"/>
      <c r="AH735" s="280"/>
      <c r="AI735" s="280"/>
    </row>
    <row r="736" ht="14.25" customHeight="1">
      <c r="B736" s="280"/>
      <c r="C736" s="280"/>
      <c r="D736" s="280"/>
      <c r="E736" s="280"/>
      <c r="F736" s="280"/>
      <c r="G736" s="280"/>
      <c r="H736" s="280"/>
      <c r="I736" s="280"/>
      <c r="J736" s="280"/>
      <c r="K736" s="280"/>
      <c r="L736" s="280"/>
      <c r="M736" s="280"/>
      <c r="N736" s="280"/>
      <c r="O736" s="280"/>
      <c r="P736" s="280"/>
      <c r="Q736" s="280"/>
      <c r="R736" s="280"/>
      <c r="S736" s="280"/>
      <c r="T736" s="280"/>
      <c r="U736" s="280"/>
      <c r="V736" s="280"/>
      <c r="W736" s="280"/>
      <c r="X736" s="280"/>
      <c r="Y736" s="280"/>
      <c r="Z736" s="280"/>
      <c r="AA736" s="280"/>
      <c r="AB736" s="280"/>
      <c r="AC736" s="280"/>
      <c r="AD736" s="280"/>
      <c r="AE736" s="280"/>
      <c r="AF736" s="280"/>
      <c r="AG736" s="280"/>
      <c r="AH736" s="280"/>
      <c r="AI736" s="280"/>
    </row>
    <row r="737" ht="14.25" customHeight="1">
      <c r="B737" s="280"/>
      <c r="C737" s="280"/>
      <c r="D737" s="280"/>
      <c r="E737" s="280"/>
      <c r="F737" s="280"/>
      <c r="G737" s="280"/>
      <c r="H737" s="280"/>
      <c r="I737" s="280"/>
      <c r="J737" s="280"/>
      <c r="K737" s="280"/>
      <c r="L737" s="280"/>
      <c r="M737" s="280"/>
      <c r="N737" s="280"/>
      <c r="O737" s="280"/>
      <c r="P737" s="280"/>
      <c r="Q737" s="280"/>
      <c r="R737" s="280"/>
      <c r="S737" s="280"/>
      <c r="T737" s="280"/>
      <c r="U737" s="280"/>
      <c r="V737" s="280"/>
      <c r="W737" s="280"/>
      <c r="X737" s="280"/>
      <c r="Y737" s="280"/>
      <c r="Z737" s="280"/>
      <c r="AA737" s="280"/>
      <c r="AB737" s="280"/>
      <c r="AC737" s="280"/>
      <c r="AD737" s="280"/>
      <c r="AE737" s="280"/>
      <c r="AF737" s="280"/>
      <c r="AG737" s="280"/>
      <c r="AH737" s="280"/>
      <c r="AI737" s="280"/>
    </row>
    <row r="738" ht="14.25" customHeight="1">
      <c r="B738" s="280"/>
      <c r="C738" s="280"/>
      <c r="D738" s="280"/>
      <c r="E738" s="280"/>
      <c r="F738" s="280"/>
      <c r="G738" s="280"/>
      <c r="H738" s="280"/>
      <c r="I738" s="280"/>
      <c r="J738" s="280"/>
      <c r="K738" s="280"/>
      <c r="L738" s="280"/>
      <c r="M738" s="280"/>
      <c r="N738" s="280"/>
      <c r="O738" s="280"/>
      <c r="P738" s="280"/>
      <c r="Q738" s="280"/>
      <c r="R738" s="280"/>
      <c r="S738" s="280"/>
      <c r="T738" s="280"/>
      <c r="U738" s="280"/>
      <c r="V738" s="280"/>
      <c r="W738" s="280"/>
      <c r="X738" s="280"/>
      <c r="Y738" s="280"/>
      <c r="Z738" s="280"/>
      <c r="AA738" s="280"/>
      <c r="AB738" s="280"/>
      <c r="AC738" s="280"/>
      <c r="AD738" s="280"/>
      <c r="AE738" s="280"/>
      <c r="AF738" s="280"/>
      <c r="AG738" s="280"/>
      <c r="AH738" s="280"/>
      <c r="AI738" s="280"/>
    </row>
    <row r="739" ht="14.25" customHeight="1">
      <c r="B739" s="280"/>
      <c r="C739" s="280"/>
      <c r="D739" s="280"/>
      <c r="E739" s="280"/>
      <c r="F739" s="280"/>
      <c r="G739" s="280"/>
      <c r="H739" s="280"/>
      <c r="I739" s="280"/>
      <c r="J739" s="280"/>
      <c r="K739" s="280"/>
      <c r="L739" s="280"/>
      <c r="M739" s="280"/>
      <c r="N739" s="280"/>
      <c r="O739" s="280"/>
      <c r="P739" s="280"/>
      <c r="Q739" s="280"/>
      <c r="R739" s="280"/>
      <c r="S739" s="280"/>
      <c r="T739" s="280"/>
      <c r="U739" s="280"/>
      <c r="V739" s="280"/>
      <c r="W739" s="280"/>
      <c r="X739" s="280"/>
      <c r="Y739" s="280"/>
      <c r="Z739" s="280"/>
      <c r="AA739" s="280"/>
      <c r="AB739" s="280"/>
      <c r="AC739" s="280"/>
      <c r="AD739" s="280"/>
      <c r="AE739" s="280"/>
      <c r="AF739" s="280"/>
      <c r="AG739" s="280"/>
      <c r="AH739" s="280"/>
      <c r="AI739" s="280"/>
    </row>
    <row r="740" ht="14.25" customHeight="1">
      <c r="B740" s="280"/>
      <c r="C740" s="280"/>
      <c r="D740" s="280"/>
      <c r="E740" s="280"/>
      <c r="F740" s="280"/>
      <c r="G740" s="280"/>
      <c r="H740" s="280"/>
      <c r="I740" s="280"/>
      <c r="J740" s="280"/>
      <c r="K740" s="280"/>
      <c r="L740" s="280"/>
      <c r="M740" s="280"/>
      <c r="N740" s="280"/>
      <c r="O740" s="280"/>
      <c r="P740" s="280"/>
      <c r="Q740" s="280"/>
      <c r="R740" s="280"/>
      <c r="S740" s="280"/>
      <c r="T740" s="280"/>
      <c r="U740" s="280"/>
      <c r="V740" s="280"/>
      <c r="W740" s="280"/>
      <c r="X740" s="280"/>
      <c r="Y740" s="280"/>
      <c r="Z740" s="280"/>
      <c r="AA740" s="280"/>
      <c r="AB740" s="280"/>
      <c r="AC740" s="280"/>
      <c r="AD740" s="280"/>
      <c r="AE740" s="280"/>
      <c r="AF740" s="280"/>
      <c r="AG740" s="280"/>
      <c r="AH740" s="280"/>
      <c r="AI740" s="280"/>
    </row>
    <row r="741" ht="14.25" customHeight="1">
      <c r="B741" s="280"/>
      <c r="C741" s="280"/>
      <c r="D741" s="280"/>
      <c r="E741" s="280"/>
      <c r="F741" s="280"/>
      <c r="G741" s="280"/>
      <c r="H741" s="280"/>
      <c r="I741" s="280"/>
      <c r="J741" s="280"/>
      <c r="K741" s="280"/>
      <c r="L741" s="280"/>
      <c r="M741" s="280"/>
      <c r="N741" s="280"/>
      <c r="O741" s="280"/>
      <c r="P741" s="280"/>
      <c r="Q741" s="280"/>
      <c r="R741" s="280"/>
      <c r="S741" s="280"/>
      <c r="T741" s="280"/>
      <c r="U741" s="280"/>
      <c r="V741" s="280"/>
      <c r="W741" s="280"/>
      <c r="X741" s="280"/>
      <c r="Y741" s="280"/>
      <c r="Z741" s="280"/>
      <c r="AA741" s="280"/>
      <c r="AB741" s="280"/>
      <c r="AC741" s="280"/>
      <c r="AD741" s="280"/>
      <c r="AE741" s="280"/>
      <c r="AF741" s="280"/>
      <c r="AG741" s="280"/>
      <c r="AH741" s="280"/>
      <c r="AI741" s="280"/>
    </row>
    <row r="742" ht="14.25" customHeight="1">
      <c r="B742" s="280"/>
      <c r="C742" s="280"/>
      <c r="D742" s="280"/>
      <c r="E742" s="280"/>
      <c r="F742" s="280"/>
      <c r="G742" s="280"/>
      <c r="H742" s="280"/>
      <c r="I742" s="280"/>
      <c r="J742" s="280"/>
      <c r="K742" s="280"/>
      <c r="L742" s="280"/>
      <c r="M742" s="280"/>
      <c r="N742" s="280"/>
      <c r="O742" s="280"/>
      <c r="P742" s="280"/>
      <c r="Q742" s="280"/>
      <c r="R742" s="280"/>
      <c r="S742" s="280"/>
      <c r="T742" s="280"/>
      <c r="U742" s="280"/>
      <c r="V742" s="280"/>
      <c r="W742" s="280"/>
      <c r="X742" s="280"/>
      <c r="Y742" s="280"/>
      <c r="Z742" s="280"/>
      <c r="AA742" s="280"/>
      <c r="AB742" s="280"/>
      <c r="AC742" s="280"/>
      <c r="AD742" s="280"/>
      <c r="AE742" s="280"/>
      <c r="AF742" s="280"/>
      <c r="AG742" s="280"/>
      <c r="AH742" s="280"/>
      <c r="AI742" s="280"/>
    </row>
    <row r="743" ht="14.25" customHeight="1">
      <c r="B743" s="280"/>
      <c r="C743" s="280"/>
      <c r="D743" s="280"/>
      <c r="E743" s="280"/>
      <c r="F743" s="280"/>
      <c r="G743" s="280"/>
      <c r="H743" s="280"/>
      <c r="I743" s="280"/>
      <c r="J743" s="280"/>
      <c r="K743" s="280"/>
      <c r="L743" s="280"/>
      <c r="M743" s="280"/>
      <c r="N743" s="280"/>
      <c r="O743" s="280"/>
      <c r="P743" s="280"/>
      <c r="Q743" s="280"/>
      <c r="R743" s="280"/>
      <c r="S743" s="280"/>
      <c r="T743" s="280"/>
      <c r="U743" s="280"/>
      <c r="V743" s="280"/>
      <c r="W743" s="280"/>
      <c r="X743" s="280"/>
      <c r="Y743" s="280"/>
      <c r="Z743" s="280"/>
      <c r="AA743" s="280"/>
      <c r="AB743" s="280"/>
      <c r="AC743" s="280"/>
      <c r="AD743" s="280"/>
      <c r="AE743" s="280"/>
      <c r="AF743" s="280"/>
      <c r="AG743" s="280"/>
      <c r="AH743" s="280"/>
      <c r="AI743" s="280"/>
    </row>
    <row r="744" ht="14.25" customHeight="1">
      <c r="B744" s="280"/>
      <c r="C744" s="280"/>
      <c r="D744" s="280"/>
      <c r="E744" s="280"/>
      <c r="F744" s="280"/>
      <c r="G744" s="280"/>
      <c r="H744" s="280"/>
      <c r="I744" s="280"/>
      <c r="J744" s="280"/>
      <c r="K744" s="280"/>
      <c r="L744" s="280"/>
      <c r="M744" s="280"/>
      <c r="N744" s="280"/>
      <c r="O744" s="280"/>
      <c r="P744" s="280"/>
      <c r="Q744" s="280"/>
      <c r="R744" s="280"/>
      <c r="S744" s="280"/>
      <c r="T744" s="280"/>
      <c r="U744" s="280"/>
      <c r="V744" s="280"/>
      <c r="W744" s="280"/>
      <c r="X744" s="280"/>
      <c r="Y744" s="280"/>
      <c r="Z744" s="280"/>
      <c r="AA744" s="280"/>
      <c r="AB744" s="280"/>
      <c r="AC744" s="280"/>
      <c r="AD744" s="280"/>
      <c r="AE744" s="280"/>
      <c r="AF744" s="280"/>
      <c r="AG744" s="280"/>
      <c r="AH744" s="280"/>
      <c r="AI744" s="280"/>
    </row>
    <row r="745" ht="14.25" customHeight="1">
      <c r="B745" s="280"/>
      <c r="C745" s="280"/>
      <c r="D745" s="280"/>
      <c r="E745" s="280"/>
      <c r="F745" s="280"/>
      <c r="G745" s="280"/>
      <c r="H745" s="280"/>
      <c r="I745" s="280"/>
      <c r="J745" s="280"/>
      <c r="K745" s="280"/>
      <c r="L745" s="280"/>
      <c r="M745" s="280"/>
      <c r="N745" s="280"/>
      <c r="O745" s="280"/>
      <c r="P745" s="280"/>
      <c r="Q745" s="280"/>
      <c r="R745" s="280"/>
      <c r="S745" s="280"/>
      <c r="T745" s="280"/>
      <c r="U745" s="280"/>
      <c r="V745" s="280"/>
      <c r="W745" s="280"/>
      <c r="X745" s="280"/>
      <c r="Y745" s="280"/>
      <c r="Z745" s="280"/>
      <c r="AA745" s="280"/>
      <c r="AB745" s="280"/>
      <c r="AC745" s="280"/>
      <c r="AD745" s="280"/>
      <c r="AE745" s="280"/>
      <c r="AF745" s="280"/>
      <c r="AG745" s="280"/>
      <c r="AH745" s="280"/>
      <c r="AI745" s="280"/>
    </row>
    <row r="746" ht="14.25" customHeight="1">
      <c r="B746" s="280"/>
      <c r="C746" s="280"/>
      <c r="D746" s="280"/>
      <c r="E746" s="280"/>
      <c r="F746" s="280"/>
      <c r="G746" s="280"/>
      <c r="H746" s="280"/>
      <c r="I746" s="280"/>
      <c r="J746" s="280"/>
      <c r="K746" s="280"/>
      <c r="L746" s="280"/>
      <c r="M746" s="280"/>
      <c r="N746" s="280"/>
      <c r="O746" s="280"/>
      <c r="P746" s="280"/>
      <c r="Q746" s="280"/>
      <c r="R746" s="280"/>
      <c r="S746" s="280"/>
      <c r="T746" s="280"/>
      <c r="U746" s="280"/>
      <c r="V746" s="280"/>
      <c r="W746" s="280"/>
      <c r="X746" s="280"/>
      <c r="Y746" s="280"/>
      <c r="Z746" s="280"/>
      <c r="AA746" s="280"/>
      <c r="AB746" s="280"/>
      <c r="AC746" s="280"/>
      <c r="AD746" s="280"/>
      <c r="AE746" s="280"/>
      <c r="AF746" s="280"/>
      <c r="AG746" s="280"/>
      <c r="AH746" s="280"/>
      <c r="AI746" s="280"/>
    </row>
    <row r="747" ht="14.25" customHeight="1">
      <c r="B747" s="280"/>
      <c r="C747" s="280"/>
      <c r="D747" s="280"/>
      <c r="E747" s="280"/>
      <c r="F747" s="280"/>
      <c r="G747" s="280"/>
      <c r="H747" s="280"/>
      <c r="I747" s="280"/>
      <c r="J747" s="280"/>
      <c r="K747" s="280"/>
      <c r="L747" s="280"/>
      <c r="M747" s="280"/>
      <c r="N747" s="280"/>
      <c r="O747" s="280"/>
      <c r="P747" s="280"/>
      <c r="Q747" s="280"/>
      <c r="R747" s="280"/>
      <c r="S747" s="280"/>
      <c r="T747" s="280"/>
      <c r="U747" s="280"/>
      <c r="V747" s="280"/>
      <c r="W747" s="280"/>
      <c r="X747" s="280"/>
      <c r="Y747" s="280"/>
      <c r="Z747" s="280"/>
      <c r="AA747" s="280"/>
      <c r="AB747" s="280"/>
      <c r="AC747" s="280"/>
      <c r="AD747" s="280"/>
      <c r="AE747" s="280"/>
      <c r="AF747" s="280"/>
      <c r="AG747" s="280"/>
      <c r="AH747" s="280"/>
      <c r="AI747" s="280"/>
    </row>
    <row r="748" ht="14.25" customHeight="1">
      <c r="B748" s="280"/>
      <c r="C748" s="280"/>
      <c r="D748" s="280"/>
      <c r="E748" s="280"/>
      <c r="F748" s="280"/>
      <c r="G748" s="280"/>
      <c r="H748" s="280"/>
      <c r="I748" s="280"/>
      <c r="J748" s="280"/>
      <c r="K748" s="280"/>
      <c r="L748" s="280"/>
      <c r="M748" s="280"/>
      <c r="N748" s="280"/>
      <c r="O748" s="280"/>
      <c r="P748" s="280"/>
      <c r="Q748" s="280"/>
      <c r="R748" s="280"/>
      <c r="S748" s="280"/>
      <c r="T748" s="280"/>
      <c r="U748" s="280"/>
      <c r="V748" s="280"/>
      <c r="W748" s="280"/>
      <c r="X748" s="280"/>
      <c r="Y748" s="280"/>
      <c r="Z748" s="280"/>
      <c r="AA748" s="280"/>
      <c r="AB748" s="280"/>
      <c r="AC748" s="280"/>
      <c r="AD748" s="280"/>
      <c r="AE748" s="280"/>
      <c r="AF748" s="280"/>
      <c r="AG748" s="280"/>
      <c r="AH748" s="280"/>
      <c r="AI748" s="280"/>
    </row>
    <row r="749" ht="14.25" customHeight="1">
      <c r="B749" s="280"/>
      <c r="C749" s="280"/>
      <c r="D749" s="280"/>
      <c r="E749" s="280"/>
      <c r="F749" s="280"/>
      <c r="G749" s="280"/>
      <c r="H749" s="280"/>
      <c r="I749" s="280"/>
      <c r="J749" s="280"/>
      <c r="K749" s="280"/>
      <c r="L749" s="280"/>
      <c r="M749" s="280"/>
      <c r="N749" s="280"/>
      <c r="O749" s="280"/>
      <c r="P749" s="280"/>
      <c r="Q749" s="280"/>
      <c r="R749" s="280"/>
      <c r="S749" s="280"/>
      <c r="T749" s="280"/>
      <c r="U749" s="280"/>
      <c r="V749" s="280"/>
      <c r="W749" s="280"/>
      <c r="X749" s="280"/>
      <c r="Y749" s="280"/>
      <c r="Z749" s="280"/>
      <c r="AA749" s="280"/>
      <c r="AB749" s="280"/>
      <c r="AC749" s="280"/>
      <c r="AD749" s="280"/>
      <c r="AE749" s="280"/>
      <c r="AF749" s="280"/>
      <c r="AG749" s="280"/>
      <c r="AH749" s="280"/>
      <c r="AI749" s="280"/>
    </row>
    <row r="750" ht="14.25" customHeight="1">
      <c r="B750" s="280"/>
      <c r="C750" s="280"/>
      <c r="D750" s="280"/>
      <c r="E750" s="280"/>
      <c r="F750" s="280"/>
      <c r="G750" s="280"/>
      <c r="H750" s="280"/>
      <c r="I750" s="280"/>
      <c r="J750" s="280"/>
      <c r="K750" s="280"/>
      <c r="L750" s="280"/>
      <c r="M750" s="280"/>
      <c r="N750" s="280"/>
      <c r="O750" s="280"/>
      <c r="P750" s="280"/>
      <c r="Q750" s="280"/>
      <c r="R750" s="280"/>
      <c r="S750" s="280"/>
      <c r="T750" s="280"/>
      <c r="U750" s="280"/>
      <c r="V750" s="280"/>
      <c r="W750" s="280"/>
      <c r="X750" s="280"/>
      <c r="Y750" s="280"/>
      <c r="Z750" s="280"/>
      <c r="AA750" s="280"/>
      <c r="AB750" s="280"/>
      <c r="AC750" s="280"/>
      <c r="AD750" s="280"/>
      <c r="AE750" s="280"/>
      <c r="AF750" s="280"/>
      <c r="AG750" s="280"/>
      <c r="AH750" s="280"/>
      <c r="AI750" s="280"/>
    </row>
    <row r="751" ht="14.25" customHeight="1">
      <c r="B751" s="280"/>
      <c r="C751" s="280"/>
      <c r="D751" s="280"/>
      <c r="E751" s="280"/>
      <c r="F751" s="280"/>
      <c r="G751" s="280"/>
      <c r="H751" s="280"/>
      <c r="I751" s="280"/>
      <c r="J751" s="280"/>
      <c r="K751" s="280"/>
      <c r="L751" s="280"/>
      <c r="M751" s="280"/>
      <c r="N751" s="280"/>
      <c r="O751" s="280"/>
      <c r="P751" s="280"/>
      <c r="Q751" s="280"/>
      <c r="R751" s="280"/>
      <c r="S751" s="280"/>
      <c r="T751" s="280"/>
      <c r="U751" s="280"/>
      <c r="V751" s="280"/>
      <c r="W751" s="280"/>
      <c r="X751" s="280"/>
      <c r="Y751" s="280"/>
      <c r="Z751" s="280"/>
      <c r="AA751" s="280"/>
      <c r="AB751" s="280"/>
      <c r="AC751" s="280"/>
      <c r="AD751" s="280"/>
      <c r="AE751" s="280"/>
      <c r="AF751" s="280"/>
      <c r="AG751" s="280"/>
      <c r="AH751" s="280"/>
      <c r="AI751" s="280"/>
    </row>
    <row r="752" ht="14.25" customHeight="1">
      <c r="B752" s="280"/>
      <c r="C752" s="280"/>
      <c r="D752" s="280"/>
      <c r="E752" s="280"/>
      <c r="F752" s="280"/>
      <c r="G752" s="280"/>
      <c r="H752" s="280"/>
      <c r="I752" s="280"/>
      <c r="J752" s="280"/>
      <c r="K752" s="280"/>
      <c r="L752" s="280"/>
      <c r="M752" s="280"/>
      <c r="N752" s="280"/>
      <c r="O752" s="280"/>
      <c r="P752" s="280"/>
      <c r="Q752" s="280"/>
      <c r="R752" s="280"/>
      <c r="S752" s="280"/>
      <c r="T752" s="280"/>
      <c r="U752" s="280"/>
      <c r="V752" s="280"/>
      <c r="W752" s="280"/>
      <c r="X752" s="280"/>
      <c r="Y752" s="280"/>
      <c r="Z752" s="280"/>
      <c r="AA752" s="280"/>
      <c r="AB752" s="280"/>
      <c r="AC752" s="280"/>
      <c r="AD752" s="280"/>
      <c r="AE752" s="280"/>
      <c r="AF752" s="280"/>
      <c r="AG752" s="280"/>
      <c r="AH752" s="280"/>
      <c r="AI752" s="280"/>
    </row>
    <row r="753" ht="14.25" customHeight="1">
      <c r="B753" s="280"/>
      <c r="C753" s="280"/>
      <c r="D753" s="280"/>
      <c r="E753" s="280"/>
      <c r="F753" s="280"/>
      <c r="G753" s="280"/>
      <c r="H753" s="280"/>
      <c r="I753" s="280"/>
      <c r="J753" s="280"/>
      <c r="K753" s="280"/>
      <c r="L753" s="280"/>
      <c r="M753" s="280"/>
      <c r="N753" s="280"/>
      <c r="O753" s="280"/>
      <c r="P753" s="280"/>
      <c r="Q753" s="280"/>
      <c r="R753" s="280"/>
      <c r="S753" s="280"/>
      <c r="T753" s="280"/>
      <c r="U753" s="280"/>
      <c r="V753" s="280"/>
      <c r="W753" s="280"/>
      <c r="X753" s="280"/>
      <c r="Y753" s="280"/>
      <c r="Z753" s="280"/>
      <c r="AA753" s="280"/>
      <c r="AB753" s="280"/>
      <c r="AC753" s="280"/>
      <c r="AD753" s="280"/>
      <c r="AE753" s="280"/>
      <c r="AF753" s="280"/>
      <c r="AG753" s="280"/>
      <c r="AH753" s="280"/>
      <c r="AI753" s="280"/>
    </row>
    <row r="754" ht="14.25" customHeight="1">
      <c r="B754" s="280"/>
      <c r="C754" s="280"/>
      <c r="D754" s="280"/>
      <c r="E754" s="280"/>
      <c r="F754" s="280"/>
      <c r="G754" s="280"/>
      <c r="H754" s="280"/>
      <c r="I754" s="280"/>
      <c r="J754" s="280"/>
      <c r="K754" s="280"/>
      <c r="L754" s="280"/>
      <c r="M754" s="280"/>
      <c r="N754" s="280"/>
      <c r="O754" s="280"/>
      <c r="P754" s="280"/>
      <c r="Q754" s="280"/>
      <c r="R754" s="280"/>
      <c r="S754" s="280"/>
      <c r="T754" s="280"/>
      <c r="U754" s="280"/>
      <c r="V754" s="280"/>
      <c r="W754" s="280"/>
      <c r="X754" s="280"/>
      <c r="Y754" s="280"/>
      <c r="Z754" s="280"/>
      <c r="AA754" s="280"/>
      <c r="AB754" s="280"/>
      <c r="AC754" s="280"/>
      <c r="AD754" s="280"/>
      <c r="AE754" s="280"/>
      <c r="AF754" s="280"/>
      <c r="AG754" s="280"/>
      <c r="AH754" s="280"/>
      <c r="AI754" s="280"/>
    </row>
    <row r="755" ht="14.25" customHeight="1">
      <c r="B755" s="280"/>
      <c r="C755" s="280"/>
      <c r="D755" s="280"/>
      <c r="E755" s="280"/>
      <c r="F755" s="280"/>
      <c r="G755" s="280"/>
      <c r="H755" s="280"/>
      <c r="I755" s="280"/>
      <c r="J755" s="280"/>
      <c r="K755" s="280"/>
      <c r="L755" s="280"/>
      <c r="M755" s="280"/>
      <c r="N755" s="280"/>
      <c r="O755" s="280"/>
      <c r="P755" s="280"/>
      <c r="Q755" s="280"/>
      <c r="R755" s="280"/>
      <c r="S755" s="280"/>
      <c r="T755" s="280"/>
      <c r="U755" s="280"/>
      <c r="V755" s="280"/>
      <c r="W755" s="280"/>
      <c r="X755" s="280"/>
      <c r="Y755" s="280"/>
      <c r="Z755" s="280"/>
      <c r="AA755" s="280"/>
      <c r="AB755" s="280"/>
      <c r="AC755" s="280"/>
      <c r="AD755" s="280"/>
      <c r="AE755" s="280"/>
      <c r="AF755" s="280"/>
      <c r="AG755" s="280"/>
      <c r="AH755" s="280"/>
      <c r="AI755" s="280"/>
    </row>
    <row r="756" ht="14.25" customHeight="1">
      <c r="B756" s="280"/>
      <c r="C756" s="280"/>
      <c r="D756" s="280"/>
      <c r="E756" s="280"/>
      <c r="F756" s="280"/>
      <c r="G756" s="280"/>
      <c r="H756" s="280"/>
      <c r="I756" s="280"/>
      <c r="J756" s="280"/>
      <c r="K756" s="280"/>
      <c r="L756" s="280"/>
      <c r="M756" s="280"/>
      <c r="N756" s="280"/>
      <c r="O756" s="280"/>
      <c r="P756" s="280"/>
      <c r="Q756" s="280"/>
      <c r="R756" s="280"/>
      <c r="S756" s="280"/>
      <c r="T756" s="280"/>
      <c r="U756" s="280"/>
      <c r="V756" s="280"/>
      <c r="W756" s="280"/>
      <c r="X756" s="280"/>
      <c r="Y756" s="280"/>
      <c r="Z756" s="280"/>
      <c r="AA756" s="280"/>
      <c r="AB756" s="280"/>
      <c r="AC756" s="280"/>
      <c r="AD756" s="280"/>
      <c r="AE756" s="280"/>
      <c r="AF756" s="280"/>
      <c r="AG756" s="280"/>
      <c r="AH756" s="280"/>
      <c r="AI756" s="280"/>
    </row>
    <row r="757" ht="14.25" customHeight="1">
      <c r="B757" s="280"/>
      <c r="C757" s="280"/>
      <c r="D757" s="280"/>
      <c r="E757" s="280"/>
      <c r="F757" s="280"/>
      <c r="G757" s="280"/>
      <c r="H757" s="280"/>
      <c r="I757" s="280"/>
      <c r="J757" s="280"/>
      <c r="K757" s="280"/>
      <c r="L757" s="280"/>
      <c r="M757" s="280"/>
      <c r="N757" s="280"/>
      <c r="O757" s="280"/>
      <c r="P757" s="280"/>
      <c r="Q757" s="280"/>
      <c r="R757" s="280"/>
      <c r="S757" s="280"/>
      <c r="T757" s="280"/>
      <c r="U757" s="280"/>
      <c r="V757" s="280"/>
      <c r="W757" s="280"/>
      <c r="X757" s="280"/>
      <c r="Y757" s="280"/>
      <c r="Z757" s="280"/>
      <c r="AA757" s="280"/>
      <c r="AB757" s="280"/>
      <c r="AC757" s="280"/>
      <c r="AD757" s="280"/>
      <c r="AE757" s="280"/>
      <c r="AF757" s="280"/>
      <c r="AG757" s="280"/>
      <c r="AH757" s="280"/>
      <c r="AI757" s="280"/>
    </row>
    <row r="758" ht="14.25" customHeight="1">
      <c r="B758" s="280"/>
      <c r="C758" s="280"/>
      <c r="D758" s="280"/>
      <c r="E758" s="280"/>
      <c r="F758" s="280"/>
      <c r="G758" s="280"/>
      <c r="H758" s="280"/>
      <c r="I758" s="280"/>
      <c r="J758" s="280"/>
      <c r="K758" s="280"/>
      <c r="L758" s="280"/>
      <c r="M758" s="280"/>
      <c r="N758" s="280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</row>
    <row r="759" ht="14.25" customHeight="1">
      <c r="B759" s="280"/>
      <c r="C759" s="280"/>
      <c r="D759" s="280"/>
      <c r="E759" s="280"/>
      <c r="F759" s="280"/>
      <c r="G759" s="280"/>
      <c r="H759" s="280"/>
      <c r="I759" s="280"/>
      <c r="J759" s="280"/>
      <c r="K759" s="280"/>
      <c r="L759" s="280"/>
      <c r="M759" s="280"/>
      <c r="N759" s="280"/>
      <c r="O759" s="280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</row>
    <row r="760" ht="14.25" customHeight="1">
      <c r="B760" s="280"/>
      <c r="C760" s="280"/>
      <c r="D760" s="280"/>
      <c r="E760" s="280"/>
      <c r="F760" s="280"/>
      <c r="G760" s="280"/>
      <c r="H760" s="280"/>
      <c r="I760" s="280"/>
      <c r="J760" s="280"/>
      <c r="K760" s="280"/>
      <c r="L760" s="280"/>
      <c r="M760" s="280"/>
      <c r="N760" s="280"/>
      <c r="O760" s="280"/>
      <c r="P760" s="280"/>
      <c r="Q760" s="280"/>
      <c r="R760" s="280"/>
      <c r="S760" s="280"/>
      <c r="T760" s="280"/>
      <c r="U760" s="280"/>
      <c r="V760" s="280"/>
      <c r="W760" s="280"/>
      <c r="X760" s="280"/>
      <c r="Y760" s="280"/>
      <c r="Z760" s="280"/>
      <c r="AA760" s="280"/>
      <c r="AB760" s="280"/>
      <c r="AC760" s="280"/>
      <c r="AD760" s="280"/>
      <c r="AE760" s="280"/>
      <c r="AF760" s="280"/>
      <c r="AG760" s="280"/>
      <c r="AH760" s="280"/>
      <c r="AI760" s="280"/>
    </row>
    <row r="761" ht="14.25" customHeight="1">
      <c r="B761" s="280"/>
      <c r="C761" s="280"/>
      <c r="D761" s="280"/>
      <c r="E761" s="280"/>
      <c r="F761" s="280"/>
      <c r="G761" s="280"/>
      <c r="H761" s="280"/>
      <c r="I761" s="280"/>
      <c r="J761" s="280"/>
      <c r="K761" s="280"/>
      <c r="L761" s="280"/>
      <c r="M761" s="280"/>
      <c r="N761" s="280"/>
      <c r="O761" s="280"/>
      <c r="P761" s="280"/>
      <c r="Q761" s="280"/>
      <c r="R761" s="280"/>
      <c r="S761" s="280"/>
      <c r="T761" s="280"/>
      <c r="U761" s="280"/>
      <c r="V761" s="280"/>
      <c r="W761" s="280"/>
      <c r="X761" s="280"/>
      <c r="Y761" s="280"/>
      <c r="Z761" s="280"/>
      <c r="AA761" s="280"/>
      <c r="AB761" s="280"/>
      <c r="AC761" s="280"/>
      <c r="AD761" s="280"/>
      <c r="AE761" s="280"/>
      <c r="AF761" s="280"/>
      <c r="AG761" s="280"/>
      <c r="AH761" s="280"/>
      <c r="AI761" s="280"/>
    </row>
    <row r="762" ht="14.25" customHeight="1">
      <c r="B762" s="280"/>
      <c r="C762" s="280"/>
      <c r="D762" s="280"/>
      <c r="E762" s="280"/>
      <c r="F762" s="280"/>
      <c r="G762" s="280"/>
      <c r="H762" s="280"/>
      <c r="I762" s="280"/>
      <c r="J762" s="280"/>
      <c r="K762" s="280"/>
      <c r="L762" s="280"/>
      <c r="M762" s="280"/>
      <c r="N762" s="280"/>
      <c r="O762" s="280"/>
      <c r="P762" s="280"/>
      <c r="Q762" s="280"/>
      <c r="R762" s="280"/>
      <c r="S762" s="280"/>
      <c r="T762" s="280"/>
      <c r="U762" s="280"/>
      <c r="V762" s="280"/>
      <c r="W762" s="280"/>
      <c r="X762" s="280"/>
      <c r="Y762" s="280"/>
      <c r="Z762" s="280"/>
      <c r="AA762" s="280"/>
      <c r="AB762" s="280"/>
      <c r="AC762" s="280"/>
      <c r="AD762" s="280"/>
      <c r="AE762" s="280"/>
      <c r="AF762" s="280"/>
      <c r="AG762" s="280"/>
      <c r="AH762" s="280"/>
      <c r="AI762" s="280"/>
    </row>
    <row r="763" ht="14.25" customHeight="1">
      <c r="B763" s="280"/>
      <c r="C763" s="280"/>
      <c r="D763" s="280"/>
      <c r="E763" s="280"/>
      <c r="F763" s="280"/>
      <c r="G763" s="280"/>
      <c r="H763" s="280"/>
      <c r="I763" s="280"/>
      <c r="J763" s="280"/>
      <c r="K763" s="280"/>
      <c r="L763" s="280"/>
      <c r="M763" s="280"/>
      <c r="N763" s="280"/>
      <c r="O763" s="280"/>
      <c r="P763" s="280"/>
      <c r="Q763" s="280"/>
      <c r="R763" s="280"/>
      <c r="S763" s="280"/>
      <c r="T763" s="280"/>
      <c r="U763" s="280"/>
      <c r="V763" s="280"/>
      <c r="W763" s="280"/>
      <c r="X763" s="280"/>
      <c r="Y763" s="280"/>
      <c r="Z763" s="280"/>
      <c r="AA763" s="280"/>
      <c r="AB763" s="280"/>
      <c r="AC763" s="280"/>
      <c r="AD763" s="280"/>
      <c r="AE763" s="280"/>
      <c r="AF763" s="280"/>
      <c r="AG763" s="280"/>
      <c r="AH763" s="280"/>
      <c r="AI763" s="280"/>
    </row>
    <row r="764" ht="14.25" customHeight="1">
      <c r="B764" s="280"/>
      <c r="C764" s="280"/>
      <c r="D764" s="280"/>
      <c r="E764" s="280"/>
      <c r="F764" s="280"/>
      <c r="G764" s="280"/>
      <c r="H764" s="280"/>
      <c r="I764" s="280"/>
      <c r="J764" s="280"/>
      <c r="K764" s="280"/>
      <c r="L764" s="280"/>
      <c r="M764" s="280"/>
      <c r="N764" s="280"/>
      <c r="O764" s="280"/>
      <c r="P764" s="280"/>
      <c r="Q764" s="280"/>
      <c r="R764" s="280"/>
      <c r="S764" s="280"/>
      <c r="T764" s="280"/>
      <c r="U764" s="280"/>
      <c r="V764" s="280"/>
      <c r="W764" s="280"/>
      <c r="X764" s="280"/>
      <c r="Y764" s="280"/>
      <c r="Z764" s="280"/>
      <c r="AA764" s="280"/>
      <c r="AB764" s="280"/>
      <c r="AC764" s="280"/>
      <c r="AD764" s="280"/>
      <c r="AE764" s="280"/>
      <c r="AF764" s="280"/>
      <c r="AG764" s="280"/>
      <c r="AH764" s="280"/>
      <c r="AI764" s="280"/>
    </row>
    <row r="765" ht="14.25" customHeight="1">
      <c r="B765" s="280"/>
      <c r="C765" s="280"/>
      <c r="D765" s="280"/>
      <c r="E765" s="280"/>
      <c r="F765" s="280"/>
      <c r="G765" s="280"/>
      <c r="H765" s="280"/>
      <c r="I765" s="280"/>
      <c r="J765" s="280"/>
      <c r="K765" s="280"/>
      <c r="L765" s="280"/>
      <c r="M765" s="280"/>
      <c r="N765" s="280"/>
      <c r="O765" s="280"/>
      <c r="P765" s="280"/>
      <c r="Q765" s="280"/>
      <c r="R765" s="280"/>
      <c r="S765" s="280"/>
      <c r="T765" s="280"/>
      <c r="U765" s="280"/>
      <c r="V765" s="280"/>
      <c r="W765" s="280"/>
      <c r="X765" s="280"/>
      <c r="Y765" s="280"/>
      <c r="Z765" s="280"/>
      <c r="AA765" s="280"/>
      <c r="AB765" s="280"/>
      <c r="AC765" s="280"/>
      <c r="AD765" s="280"/>
      <c r="AE765" s="280"/>
      <c r="AF765" s="280"/>
      <c r="AG765" s="280"/>
      <c r="AH765" s="280"/>
      <c r="AI765" s="280"/>
    </row>
    <row r="766" ht="14.25" customHeight="1">
      <c r="B766" s="280"/>
      <c r="C766" s="280"/>
      <c r="D766" s="280"/>
      <c r="E766" s="280"/>
      <c r="F766" s="280"/>
      <c r="G766" s="280"/>
      <c r="H766" s="280"/>
      <c r="I766" s="280"/>
      <c r="J766" s="280"/>
      <c r="K766" s="280"/>
      <c r="L766" s="280"/>
      <c r="M766" s="280"/>
      <c r="N766" s="280"/>
      <c r="O766" s="280"/>
      <c r="P766" s="280"/>
      <c r="Q766" s="280"/>
      <c r="R766" s="280"/>
      <c r="S766" s="280"/>
      <c r="T766" s="280"/>
      <c r="U766" s="280"/>
      <c r="V766" s="280"/>
      <c r="W766" s="280"/>
      <c r="X766" s="280"/>
      <c r="Y766" s="280"/>
      <c r="Z766" s="280"/>
      <c r="AA766" s="280"/>
      <c r="AB766" s="280"/>
      <c r="AC766" s="280"/>
      <c r="AD766" s="280"/>
      <c r="AE766" s="280"/>
      <c r="AF766" s="280"/>
      <c r="AG766" s="280"/>
      <c r="AH766" s="280"/>
      <c r="AI766" s="280"/>
    </row>
    <row r="767" ht="14.25" customHeight="1">
      <c r="B767" s="280"/>
      <c r="C767" s="280"/>
      <c r="D767" s="280"/>
      <c r="E767" s="280"/>
      <c r="F767" s="280"/>
      <c r="G767" s="280"/>
      <c r="H767" s="280"/>
      <c r="I767" s="280"/>
      <c r="J767" s="280"/>
      <c r="K767" s="280"/>
      <c r="L767" s="280"/>
      <c r="M767" s="280"/>
      <c r="N767" s="280"/>
      <c r="O767" s="280"/>
      <c r="P767" s="280"/>
      <c r="Q767" s="280"/>
      <c r="R767" s="280"/>
      <c r="S767" s="280"/>
      <c r="T767" s="280"/>
      <c r="U767" s="280"/>
      <c r="V767" s="280"/>
      <c r="W767" s="280"/>
      <c r="X767" s="280"/>
      <c r="Y767" s="280"/>
      <c r="Z767" s="280"/>
      <c r="AA767" s="280"/>
      <c r="AB767" s="280"/>
      <c r="AC767" s="280"/>
      <c r="AD767" s="280"/>
      <c r="AE767" s="280"/>
      <c r="AF767" s="280"/>
      <c r="AG767" s="280"/>
      <c r="AH767" s="280"/>
      <c r="AI767" s="280"/>
    </row>
    <row r="768" ht="14.25" customHeight="1">
      <c r="B768" s="280"/>
      <c r="C768" s="280"/>
      <c r="D768" s="280"/>
      <c r="E768" s="280"/>
      <c r="F768" s="280"/>
      <c r="G768" s="280"/>
      <c r="H768" s="280"/>
      <c r="I768" s="280"/>
      <c r="J768" s="280"/>
      <c r="K768" s="280"/>
      <c r="L768" s="280"/>
      <c r="M768" s="280"/>
      <c r="N768" s="280"/>
      <c r="O768" s="280"/>
      <c r="P768" s="280"/>
      <c r="Q768" s="280"/>
      <c r="R768" s="280"/>
      <c r="S768" s="280"/>
      <c r="T768" s="280"/>
      <c r="U768" s="280"/>
      <c r="V768" s="280"/>
      <c r="W768" s="280"/>
      <c r="X768" s="280"/>
      <c r="Y768" s="280"/>
      <c r="Z768" s="280"/>
      <c r="AA768" s="280"/>
      <c r="AB768" s="280"/>
      <c r="AC768" s="280"/>
      <c r="AD768" s="280"/>
      <c r="AE768" s="280"/>
      <c r="AF768" s="280"/>
      <c r="AG768" s="280"/>
      <c r="AH768" s="280"/>
      <c r="AI768" s="280"/>
    </row>
    <row r="769" ht="14.25" customHeight="1">
      <c r="B769" s="280"/>
      <c r="C769" s="280"/>
      <c r="D769" s="280"/>
      <c r="E769" s="280"/>
      <c r="F769" s="280"/>
      <c r="G769" s="280"/>
      <c r="H769" s="280"/>
      <c r="I769" s="280"/>
      <c r="J769" s="280"/>
      <c r="K769" s="280"/>
      <c r="L769" s="280"/>
      <c r="M769" s="280"/>
      <c r="N769" s="280"/>
      <c r="O769" s="280"/>
      <c r="P769" s="280"/>
      <c r="Q769" s="280"/>
      <c r="R769" s="280"/>
      <c r="S769" s="280"/>
      <c r="T769" s="280"/>
      <c r="U769" s="280"/>
      <c r="V769" s="280"/>
      <c r="W769" s="280"/>
      <c r="X769" s="280"/>
      <c r="Y769" s="280"/>
      <c r="Z769" s="280"/>
      <c r="AA769" s="280"/>
      <c r="AB769" s="280"/>
      <c r="AC769" s="280"/>
      <c r="AD769" s="280"/>
      <c r="AE769" s="280"/>
      <c r="AF769" s="280"/>
      <c r="AG769" s="280"/>
      <c r="AH769" s="280"/>
      <c r="AI769" s="280"/>
    </row>
    <row r="770" ht="14.25" customHeight="1">
      <c r="B770" s="280"/>
      <c r="C770" s="280"/>
      <c r="D770" s="280"/>
      <c r="E770" s="280"/>
      <c r="F770" s="280"/>
      <c r="G770" s="280"/>
      <c r="H770" s="280"/>
      <c r="I770" s="280"/>
      <c r="J770" s="280"/>
      <c r="K770" s="280"/>
      <c r="L770" s="280"/>
      <c r="M770" s="280"/>
      <c r="N770" s="280"/>
      <c r="O770" s="280"/>
      <c r="P770" s="280"/>
      <c r="Q770" s="280"/>
      <c r="R770" s="280"/>
      <c r="S770" s="280"/>
      <c r="T770" s="280"/>
      <c r="U770" s="280"/>
      <c r="V770" s="280"/>
      <c r="W770" s="280"/>
      <c r="X770" s="280"/>
      <c r="Y770" s="280"/>
      <c r="Z770" s="280"/>
      <c r="AA770" s="280"/>
      <c r="AB770" s="280"/>
      <c r="AC770" s="280"/>
      <c r="AD770" s="280"/>
      <c r="AE770" s="280"/>
      <c r="AF770" s="280"/>
      <c r="AG770" s="280"/>
      <c r="AH770" s="280"/>
      <c r="AI770" s="280"/>
    </row>
    <row r="771" ht="14.25" customHeight="1">
      <c r="B771" s="280"/>
      <c r="C771" s="280"/>
      <c r="D771" s="280"/>
      <c r="E771" s="280"/>
      <c r="F771" s="280"/>
      <c r="G771" s="280"/>
      <c r="H771" s="280"/>
      <c r="I771" s="280"/>
      <c r="J771" s="280"/>
      <c r="K771" s="280"/>
      <c r="L771" s="280"/>
      <c r="M771" s="280"/>
      <c r="N771" s="280"/>
      <c r="O771" s="280"/>
      <c r="P771" s="280"/>
      <c r="Q771" s="280"/>
      <c r="R771" s="280"/>
      <c r="S771" s="280"/>
      <c r="T771" s="280"/>
      <c r="U771" s="280"/>
      <c r="V771" s="280"/>
      <c r="W771" s="280"/>
      <c r="X771" s="280"/>
      <c r="Y771" s="280"/>
      <c r="Z771" s="280"/>
      <c r="AA771" s="280"/>
      <c r="AB771" s="280"/>
      <c r="AC771" s="280"/>
      <c r="AD771" s="280"/>
      <c r="AE771" s="280"/>
      <c r="AF771" s="280"/>
      <c r="AG771" s="280"/>
      <c r="AH771" s="280"/>
      <c r="AI771" s="280"/>
    </row>
    <row r="772" ht="14.25" customHeight="1">
      <c r="B772" s="280"/>
      <c r="C772" s="280"/>
      <c r="D772" s="280"/>
      <c r="E772" s="280"/>
      <c r="F772" s="280"/>
      <c r="G772" s="280"/>
      <c r="H772" s="280"/>
      <c r="I772" s="280"/>
      <c r="J772" s="280"/>
      <c r="K772" s="280"/>
      <c r="L772" s="280"/>
      <c r="M772" s="280"/>
      <c r="N772" s="280"/>
      <c r="O772" s="280"/>
      <c r="P772" s="280"/>
      <c r="Q772" s="280"/>
      <c r="R772" s="280"/>
      <c r="S772" s="280"/>
      <c r="T772" s="280"/>
      <c r="U772" s="280"/>
      <c r="V772" s="280"/>
      <c r="W772" s="280"/>
      <c r="X772" s="280"/>
      <c r="Y772" s="280"/>
      <c r="Z772" s="280"/>
      <c r="AA772" s="280"/>
      <c r="AB772" s="280"/>
      <c r="AC772" s="280"/>
      <c r="AD772" s="280"/>
      <c r="AE772" s="280"/>
      <c r="AF772" s="280"/>
      <c r="AG772" s="280"/>
      <c r="AH772" s="280"/>
      <c r="AI772" s="280"/>
    </row>
    <row r="773" ht="14.25" customHeight="1">
      <c r="B773" s="280"/>
      <c r="C773" s="280"/>
      <c r="D773" s="280"/>
      <c r="E773" s="280"/>
      <c r="F773" s="280"/>
      <c r="G773" s="280"/>
      <c r="H773" s="280"/>
      <c r="I773" s="280"/>
      <c r="J773" s="280"/>
      <c r="K773" s="280"/>
      <c r="L773" s="280"/>
      <c r="M773" s="280"/>
      <c r="N773" s="280"/>
      <c r="O773" s="280"/>
      <c r="P773" s="280"/>
      <c r="Q773" s="280"/>
      <c r="R773" s="280"/>
      <c r="S773" s="280"/>
      <c r="T773" s="280"/>
      <c r="U773" s="280"/>
      <c r="V773" s="280"/>
      <c r="W773" s="280"/>
      <c r="X773" s="280"/>
      <c r="Y773" s="280"/>
      <c r="Z773" s="280"/>
      <c r="AA773" s="280"/>
      <c r="AB773" s="280"/>
      <c r="AC773" s="280"/>
      <c r="AD773" s="280"/>
      <c r="AE773" s="280"/>
      <c r="AF773" s="280"/>
      <c r="AG773" s="280"/>
      <c r="AH773" s="280"/>
      <c r="AI773" s="280"/>
    </row>
    <row r="774" ht="14.25" customHeight="1">
      <c r="B774" s="280"/>
      <c r="C774" s="280"/>
      <c r="D774" s="280"/>
      <c r="E774" s="280"/>
      <c r="F774" s="280"/>
      <c r="G774" s="280"/>
      <c r="H774" s="280"/>
      <c r="I774" s="280"/>
      <c r="J774" s="280"/>
      <c r="K774" s="280"/>
      <c r="L774" s="280"/>
      <c r="M774" s="280"/>
      <c r="N774" s="280"/>
      <c r="O774" s="280"/>
      <c r="P774" s="280"/>
      <c r="Q774" s="280"/>
      <c r="R774" s="280"/>
      <c r="S774" s="280"/>
      <c r="T774" s="280"/>
      <c r="U774" s="280"/>
      <c r="V774" s="280"/>
      <c r="W774" s="280"/>
      <c r="X774" s="280"/>
      <c r="Y774" s="280"/>
      <c r="Z774" s="280"/>
      <c r="AA774" s="280"/>
      <c r="AB774" s="280"/>
      <c r="AC774" s="280"/>
      <c r="AD774" s="280"/>
      <c r="AE774" s="280"/>
      <c r="AF774" s="280"/>
      <c r="AG774" s="280"/>
      <c r="AH774" s="280"/>
      <c r="AI774" s="280"/>
    </row>
    <row r="775" ht="14.25" customHeight="1">
      <c r="B775" s="280"/>
      <c r="C775" s="280"/>
      <c r="D775" s="280"/>
      <c r="E775" s="280"/>
      <c r="F775" s="280"/>
      <c r="G775" s="280"/>
      <c r="H775" s="280"/>
      <c r="I775" s="280"/>
      <c r="J775" s="280"/>
      <c r="K775" s="280"/>
      <c r="L775" s="280"/>
      <c r="M775" s="280"/>
      <c r="N775" s="280"/>
      <c r="O775" s="280"/>
      <c r="P775" s="280"/>
      <c r="Q775" s="280"/>
      <c r="R775" s="280"/>
      <c r="S775" s="280"/>
      <c r="T775" s="280"/>
      <c r="U775" s="280"/>
      <c r="V775" s="280"/>
      <c r="W775" s="280"/>
      <c r="X775" s="280"/>
      <c r="Y775" s="280"/>
      <c r="Z775" s="280"/>
      <c r="AA775" s="280"/>
      <c r="AB775" s="280"/>
      <c r="AC775" s="280"/>
      <c r="AD775" s="280"/>
      <c r="AE775" s="280"/>
      <c r="AF775" s="280"/>
      <c r="AG775" s="280"/>
      <c r="AH775" s="280"/>
      <c r="AI775" s="280"/>
    </row>
    <row r="776" ht="14.25" customHeight="1">
      <c r="B776" s="280"/>
      <c r="C776" s="280"/>
      <c r="D776" s="280"/>
      <c r="E776" s="280"/>
      <c r="F776" s="280"/>
      <c r="G776" s="280"/>
      <c r="H776" s="280"/>
      <c r="I776" s="280"/>
      <c r="J776" s="280"/>
      <c r="K776" s="280"/>
      <c r="L776" s="280"/>
      <c r="M776" s="280"/>
      <c r="N776" s="280"/>
      <c r="O776" s="280"/>
      <c r="P776" s="280"/>
      <c r="Q776" s="280"/>
      <c r="R776" s="280"/>
      <c r="S776" s="280"/>
      <c r="T776" s="280"/>
      <c r="U776" s="280"/>
      <c r="V776" s="280"/>
      <c r="W776" s="280"/>
      <c r="X776" s="280"/>
      <c r="Y776" s="280"/>
      <c r="Z776" s="280"/>
      <c r="AA776" s="280"/>
      <c r="AB776" s="280"/>
      <c r="AC776" s="280"/>
      <c r="AD776" s="280"/>
      <c r="AE776" s="280"/>
      <c r="AF776" s="280"/>
      <c r="AG776" s="280"/>
      <c r="AH776" s="280"/>
      <c r="AI776" s="280"/>
    </row>
    <row r="777" ht="14.25" customHeight="1">
      <c r="B777" s="280"/>
      <c r="C777" s="280"/>
      <c r="D777" s="280"/>
      <c r="E777" s="280"/>
      <c r="F777" s="280"/>
      <c r="G777" s="280"/>
      <c r="H777" s="280"/>
      <c r="I777" s="280"/>
      <c r="J777" s="280"/>
      <c r="K777" s="280"/>
      <c r="L777" s="280"/>
      <c r="M777" s="280"/>
      <c r="N777" s="280"/>
      <c r="O777" s="280"/>
      <c r="P777" s="280"/>
      <c r="Q777" s="280"/>
      <c r="R777" s="280"/>
      <c r="S777" s="280"/>
      <c r="T777" s="280"/>
      <c r="U777" s="280"/>
      <c r="V777" s="280"/>
      <c r="W777" s="280"/>
      <c r="X777" s="280"/>
      <c r="Y777" s="280"/>
      <c r="Z777" s="280"/>
      <c r="AA777" s="280"/>
      <c r="AB777" s="280"/>
      <c r="AC777" s="280"/>
      <c r="AD777" s="280"/>
      <c r="AE777" s="280"/>
      <c r="AF777" s="280"/>
      <c r="AG777" s="280"/>
      <c r="AH777" s="280"/>
      <c r="AI777" s="280"/>
    </row>
    <row r="778" ht="14.25" customHeight="1">
      <c r="B778" s="280"/>
      <c r="C778" s="280"/>
      <c r="D778" s="280"/>
      <c r="E778" s="280"/>
      <c r="F778" s="280"/>
      <c r="G778" s="280"/>
      <c r="H778" s="280"/>
      <c r="I778" s="280"/>
      <c r="J778" s="280"/>
      <c r="K778" s="280"/>
      <c r="L778" s="280"/>
      <c r="M778" s="280"/>
      <c r="N778" s="280"/>
      <c r="O778" s="280"/>
      <c r="P778" s="280"/>
      <c r="Q778" s="280"/>
      <c r="R778" s="280"/>
      <c r="S778" s="280"/>
      <c r="T778" s="280"/>
      <c r="U778" s="280"/>
      <c r="V778" s="280"/>
      <c r="W778" s="280"/>
      <c r="X778" s="280"/>
      <c r="Y778" s="280"/>
      <c r="Z778" s="280"/>
      <c r="AA778" s="280"/>
      <c r="AB778" s="280"/>
      <c r="AC778" s="280"/>
      <c r="AD778" s="280"/>
      <c r="AE778" s="280"/>
      <c r="AF778" s="280"/>
      <c r="AG778" s="280"/>
      <c r="AH778" s="280"/>
      <c r="AI778" s="280"/>
    </row>
    <row r="779" ht="14.25" customHeight="1">
      <c r="B779" s="280"/>
      <c r="C779" s="280"/>
      <c r="D779" s="280"/>
      <c r="E779" s="280"/>
      <c r="F779" s="280"/>
      <c r="G779" s="280"/>
      <c r="H779" s="280"/>
      <c r="I779" s="280"/>
      <c r="J779" s="280"/>
      <c r="K779" s="280"/>
      <c r="L779" s="280"/>
      <c r="M779" s="280"/>
      <c r="N779" s="280"/>
      <c r="O779" s="280"/>
      <c r="P779" s="280"/>
      <c r="Q779" s="280"/>
      <c r="R779" s="280"/>
      <c r="S779" s="280"/>
      <c r="T779" s="280"/>
      <c r="U779" s="280"/>
      <c r="V779" s="280"/>
      <c r="W779" s="280"/>
      <c r="X779" s="280"/>
      <c r="Y779" s="280"/>
      <c r="Z779" s="280"/>
      <c r="AA779" s="280"/>
      <c r="AB779" s="280"/>
      <c r="AC779" s="280"/>
      <c r="AD779" s="280"/>
      <c r="AE779" s="280"/>
      <c r="AF779" s="280"/>
      <c r="AG779" s="280"/>
      <c r="AH779" s="280"/>
      <c r="AI779" s="280"/>
    </row>
    <row r="780" ht="14.25" customHeight="1">
      <c r="B780" s="280"/>
      <c r="C780" s="280"/>
      <c r="D780" s="280"/>
      <c r="E780" s="280"/>
      <c r="F780" s="280"/>
      <c r="G780" s="280"/>
      <c r="H780" s="280"/>
      <c r="I780" s="280"/>
      <c r="J780" s="280"/>
      <c r="K780" s="280"/>
      <c r="L780" s="280"/>
      <c r="M780" s="280"/>
      <c r="N780" s="280"/>
      <c r="O780" s="280"/>
      <c r="P780" s="280"/>
      <c r="Q780" s="280"/>
      <c r="R780" s="280"/>
      <c r="S780" s="280"/>
      <c r="T780" s="280"/>
      <c r="U780" s="280"/>
      <c r="V780" s="280"/>
      <c r="W780" s="280"/>
      <c r="X780" s="280"/>
      <c r="Y780" s="280"/>
      <c r="Z780" s="280"/>
      <c r="AA780" s="280"/>
      <c r="AB780" s="280"/>
      <c r="AC780" s="280"/>
      <c r="AD780" s="280"/>
      <c r="AE780" s="280"/>
      <c r="AF780" s="280"/>
      <c r="AG780" s="280"/>
      <c r="AH780" s="280"/>
      <c r="AI780" s="280"/>
    </row>
    <row r="781" ht="14.25" customHeight="1">
      <c r="B781" s="280"/>
      <c r="C781" s="280"/>
      <c r="D781" s="280"/>
      <c r="E781" s="280"/>
      <c r="F781" s="280"/>
      <c r="G781" s="280"/>
      <c r="H781" s="280"/>
      <c r="I781" s="280"/>
      <c r="J781" s="280"/>
      <c r="K781" s="280"/>
      <c r="L781" s="280"/>
      <c r="M781" s="280"/>
      <c r="N781" s="280"/>
      <c r="O781" s="280"/>
      <c r="P781" s="280"/>
      <c r="Q781" s="280"/>
      <c r="R781" s="280"/>
      <c r="S781" s="280"/>
      <c r="T781" s="280"/>
      <c r="U781" s="280"/>
      <c r="V781" s="280"/>
      <c r="W781" s="280"/>
      <c r="X781" s="280"/>
      <c r="Y781" s="280"/>
      <c r="Z781" s="280"/>
      <c r="AA781" s="280"/>
      <c r="AB781" s="280"/>
      <c r="AC781" s="280"/>
      <c r="AD781" s="280"/>
      <c r="AE781" s="280"/>
      <c r="AF781" s="280"/>
      <c r="AG781" s="280"/>
      <c r="AH781" s="280"/>
      <c r="AI781" s="280"/>
    </row>
    <row r="782" ht="14.25" customHeight="1">
      <c r="B782" s="280"/>
      <c r="C782" s="280"/>
      <c r="D782" s="280"/>
      <c r="E782" s="280"/>
      <c r="F782" s="280"/>
      <c r="G782" s="280"/>
      <c r="H782" s="280"/>
      <c r="I782" s="280"/>
      <c r="J782" s="280"/>
      <c r="K782" s="280"/>
      <c r="L782" s="280"/>
      <c r="M782" s="280"/>
      <c r="N782" s="280"/>
      <c r="O782" s="280"/>
      <c r="P782" s="280"/>
      <c r="Q782" s="280"/>
      <c r="R782" s="280"/>
      <c r="S782" s="280"/>
      <c r="T782" s="280"/>
      <c r="U782" s="280"/>
      <c r="V782" s="280"/>
      <c r="W782" s="280"/>
      <c r="X782" s="280"/>
      <c r="Y782" s="280"/>
      <c r="Z782" s="280"/>
      <c r="AA782" s="280"/>
      <c r="AB782" s="280"/>
      <c r="AC782" s="280"/>
      <c r="AD782" s="280"/>
      <c r="AE782" s="280"/>
      <c r="AF782" s="280"/>
      <c r="AG782" s="280"/>
      <c r="AH782" s="280"/>
      <c r="AI782" s="280"/>
    </row>
    <row r="783" ht="14.25" customHeight="1">
      <c r="B783" s="280"/>
      <c r="C783" s="280"/>
      <c r="D783" s="280"/>
      <c r="E783" s="280"/>
      <c r="F783" s="280"/>
      <c r="G783" s="280"/>
      <c r="H783" s="280"/>
      <c r="I783" s="280"/>
      <c r="J783" s="280"/>
      <c r="K783" s="280"/>
      <c r="L783" s="280"/>
      <c r="M783" s="280"/>
      <c r="N783" s="280"/>
      <c r="O783" s="280"/>
      <c r="P783" s="280"/>
      <c r="Q783" s="280"/>
      <c r="R783" s="280"/>
      <c r="S783" s="280"/>
      <c r="T783" s="280"/>
      <c r="U783" s="280"/>
      <c r="V783" s="280"/>
      <c r="W783" s="280"/>
      <c r="X783" s="280"/>
      <c r="Y783" s="280"/>
      <c r="Z783" s="280"/>
      <c r="AA783" s="280"/>
      <c r="AB783" s="280"/>
      <c r="AC783" s="280"/>
      <c r="AD783" s="280"/>
      <c r="AE783" s="280"/>
      <c r="AF783" s="280"/>
      <c r="AG783" s="280"/>
      <c r="AH783" s="280"/>
      <c r="AI783" s="280"/>
    </row>
    <row r="784" ht="14.25" customHeight="1">
      <c r="B784" s="280"/>
      <c r="C784" s="280"/>
      <c r="D784" s="280"/>
      <c r="E784" s="280"/>
      <c r="F784" s="280"/>
      <c r="G784" s="280"/>
      <c r="H784" s="280"/>
      <c r="I784" s="280"/>
      <c r="J784" s="280"/>
      <c r="K784" s="280"/>
      <c r="L784" s="280"/>
      <c r="M784" s="280"/>
      <c r="N784" s="280"/>
      <c r="O784" s="280"/>
      <c r="P784" s="280"/>
      <c r="Q784" s="280"/>
      <c r="R784" s="280"/>
      <c r="S784" s="280"/>
      <c r="T784" s="280"/>
      <c r="U784" s="280"/>
      <c r="V784" s="280"/>
      <c r="W784" s="280"/>
      <c r="X784" s="280"/>
      <c r="Y784" s="280"/>
      <c r="Z784" s="280"/>
      <c r="AA784" s="280"/>
      <c r="AB784" s="280"/>
      <c r="AC784" s="280"/>
      <c r="AD784" s="280"/>
      <c r="AE784" s="280"/>
      <c r="AF784" s="280"/>
      <c r="AG784" s="280"/>
      <c r="AH784" s="280"/>
      <c r="AI784" s="280"/>
    </row>
    <row r="785" ht="14.25" customHeight="1">
      <c r="B785" s="280"/>
      <c r="C785" s="280"/>
      <c r="D785" s="280"/>
      <c r="E785" s="280"/>
      <c r="F785" s="280"/>
      <c r="G785" s="280"/>
      <c r="H785" s="280"/>
      <c r="I785" s="280"/>
      <c r="J785" s="280"/>
      <c r="K785" s="280"/>
      <c r="L785" s="280"/>
      <c r="M785" s="280"/>
      <c r="N785" s="280"/>
      <c r="O785" s="280"/>
      <c r="P785" s="280"/>
      <c r="Q785" s="280"/>
      <c r="R785" s="280"/>
      <c r="S785" s="280"/>
      <c r="T785" s="280"/>
      <c r="U785" s="280"/>
      <c r="V785" s="280"/>
      <c r="W785" s="280"/>
      <c r="X785" s="280"/>
      <c r="Y785" s="280"/>
      <c r="Z785" s="280"/>
      <c r="AA785" s="280"/>
      <c r="AB785" s="280"/>
      <c r="AC785" s="280"/>
      <c r="AD785" s="280"/>
      <c r="AE785" s="280"/>
      <c r="AF785" s="280"/>
      <c r="AG785" s="280"/>
      <c r="AH785" s="280"/>
      <c r="AI785" s="280"/>
    </row>
    <row r="786" ht="14.25" customHeight="1">
      <c r="B786" s="280"/>
      <c r="C786" s="280"/>
      <c r="D786" s="280"/>
      <c r="E786" s="280"/>
      <c r="F786" s="280"/>
      <c r="G786" s="280"/>
      <c r="H786" s="280"/>
      <c r="I786" s="280"/>
      <c r="J786" s="280"/>
      <c r="K786" s="280"/>
      <c r="L786" s="280"/>
      <c r="M786" s="280"/>
      <c r="N786" s="280"/>
      <c r="O786" s="280"/>
      <c r="P786" s="280"/>
      <c r="Q786" s="280"/>
      <c r="R786" s="280"/>
      <c r="S786" s="280"/>
      <c r="T786" s="280"/>
      <c r="U786" s="280"/>
      <c r="V786" s="280"/>
      <c r="W786" s="280"/>
      <c r="X786" s="280"/>
      <c r="Y786" s="280"/>
      <c r="Z786" s="280"/>
      <c r="AA786" s="280"/>
      <c r="AB786" s="280"/>
      <c r="AC786" s="280"/>
      <c r="AD786" s="280"/>
      <c r="AE786" s="280"/>
      <c r="AF786" s="280"/>
      <c r="AG786" s="280"/>
      <c r="AH786" s="280"/>
      <c r="AI786" s="280"/>
    </row>
    <row r="787" ht="14.25" customHeight="1">
      <c r="B787" s="280"/>
      <c r="C787" s="280"/>
      <c r="D787" s="280"/>
      <c r="E787" s="280"/>
      <c r="F787" s="280"/>
      <c r="G787" s="280"/>
      <c r="H787" s="280"/>
      <c r="I787" s="280"/>
      <c r="J787" s="280"/>
      <c r="K787" s="280"/>
      <c r="L787" s="280"/>
      <c r="M787" s="280"/>
      <c r="N787" s="280"/>
      <c r="O787" s="280"/>
      <c r="P787" s="280"/>
      <c r="Q787" s="280"/>
      <c r="R787" s="280"/>
      <c r="S787" s="280"/>
      <c r="T787" s="280"/>
      <c r="U787" s="280"/>
      <c r="V787" s="280"/>
      <c r="W787" s="280"/>
      <c r="X787" s="280"/>
      <c r="Y787" s="280"/>
      <c r="Z787" s="280"/>
      <c r="AA787" s="280"/>
      <c r="AB787" s="280"/>
      <c r="AC787" s="280"/>
      <c r="AD787" s="280"/>
      <c r="AE787" s="280"/>
      <c r="AF787" s="280"/>
      <c r="AG787" s="280"/>
      <c r="AH787" s="280"/>
      <c r="AI787" s="280"/>
    </row>
    <row r="788" ht="14.25" customHeight="1">
      <c r="B788" s="280"/>
      <c r="C788" s="280"/>
      <c r="D788" s="280"/>
      <c r="E788" s="280"/>
      <c r="F788" s="280"/>
      <c r="G788" s="280"/>
      <c r="H788" s="280"/>
      <c r="I788" s="280"/>
      <c r="J788" s="280"/>
      <c r="K788" s="280"/>
      <c r="L788" s="280"/>
      <c r="M788" s="280"/>
      <c r="N788" s="280"/>
      <c r="O788" s="280"/>
      <c r="P788" s="280"/>
      <c r="Q788" s="280"/>
      <c r="R788" s="280"/>
      <c r="S788" s="280"/>
      <c r="T788" s="280"/>
      <c r="U788" s="280"/>
      <c r="V788" s="280"/>
      <c r="W788" s="280"/>
      <c r="X788" s="280"/>
      <c r="Y788" s="280"/>
      <c r="Z788" s="280"/>
      <c r="AA788" s="280"/>
      <c r="AB788" s="280"/>
      <c r="AC788" s="280"/>
      <c r="AD788" s="280"/>
      <c r="AE788" s="280"/>
      <c r="AF788" s="280"/>
      <c r="AG788" s="280"/>
      <c r="AH788" s="280"/>
      <c r="AI788" s="280"/>
    </row>
    <row r="789" ht="14.25" customHeight="1">
      <c r="B789" s="280"/>
      <c r="C789" s="280"/>
      <c r="D789" s="280"/>
      <c r="E789" s="280"/>
      <c r="F789" s="280"/>
      <c r="G789" s="280"/>
      <c r="H789" s="280"/>
      <c r="I789" s="280"/>
      <c r="J789" s="280"/>
      <c r="K789" s="280"/>
      <c r="L789" s="280"/>
      <c r="M789" s="280"/>
      <c r="N789" s="280"/>
      <c r="O789" s="280"/>
      <c r="P789" s="280"/>
      <c r="Q789" s="280"/>
      <c r="R789" s="280"/>
      <c r="S789" s="280"/>
      <c r="T789" s="280"/>
      <c r="U789" s="280"/>
      <c r="V789" s="280"/>
      <c r="W789" s="280"/>
      <c r="X789" s="280"/>
      <c r="Y789" s="280"/>
      <c r="Z789" s="280"/>
      <c r="AA789" s="280"/>
      <c r="AB789" s="280"/>
      <c r="AC789" s="280"/>
      <c r="AD789" s="280"/>
      <c r="AE789" s="280"/>
      <c r="AF789" s="280"/>
      <c r="AG789" s="280"/>
      <c r="AH789" s="280"/>
      <c r="AI789" s="280"/>
    </row>
    <row r="790" ht="14.25" customHeight="1">
      <c r="B790" s="280"/>
      <c r="C790" s="280"/>
      <c r="D790" s="280"/>
      <c r="E790" s="280"/>
      <c r="F790" s="280"/>
      <c r="G790" s="280"/>
      <c r="H790" s="280"/>
      <c r="I790" s="280"/>
      <c r="J790" s="280"/>
      <c r="K790" s="280"/>
      <c r="L790" s="280"/>
      <c r="M790" s="280"/>
      <c r="N790" s="280"/>
      <c r="O790" s="280"/>
      <c r="P790" s="280"/>
      <c r="Q790" s="280"/>
      <c r="R790" s="280"/>
      <c r="S790" s="280"/>
      <c r="T790" s="280"/>
      <c r="U790" s="280"/>
      <c r="V790" s="280"/>
      <c r="W790" s="280"/>
      <c r="X790" s="280"/>
      <c r="Y790" s="280"/>
      <c r="Z790" s="280"/>
      <c r="AA790" s="280"/>
      <c r="AB790" s="280"/>
      <c r="AC790" s="280"/>
      <c r="AD790" s="280"/>
      <c r="AE790" s="280"/>
      <c r="AF790" s="280"/>
      <c r="AG790" s="280"/>
      <c r="AH790" s="280"/>
      <c r="AI790" s="280"/>
    </row>
    <row r="791" ht="14.25" customHeight="1">
      <c r="B791" s="280"/>
      <c r="C791" s="280"/>
      <c r="D791" s="280"/>
      <c r="E791" s="280"/>
      <c r="F791" s="280"/>
      <c r="G791" s="280"/>
      <c r="H791" s="280"/>
      <c r="I791" s="280"/>
      <c r="J791" s="280"/>
      <c r="K791" s="280"/>
      <c r="L791" s="280"/>
      <c r="M791" s="280"/>
      <c r="N791" s="280"/>
      <c r="O791" s="280"/>
      <c r="P791" s="280"/>
      <c r="Q791" s="280"/>
      <c r="R791" s="280"/>
      <c r="S791" s="280"/>
      <c r="T791" s="280"/>
      <c r="U791" s="280"/>
      <c r="V791" s="280"/>
      <c r="W791" s="280"/>
      <c r="X791" s="280"/>
      <c r="Y791" s="280"/>
      <c r="Z791" s="280"/>
      <c r="AA791" s="280"/>
      <c r="AB791" s="280"/>
      <c r="AC791" s="280"/>
      <c r="AD791" s="280"/>
      <c r="AE791" s="280"/>
      <c r="AF791" s="280"/>
      <c r="AG791" s="280"/>
      <c r="AH791" s="280"/>
      <c r="AI791" s="280"/>
    </row>
    <row r="792" ht="14.25" customHeight="1">
      <c r="B792" s="280"/>
      <c r="C792" s="280"/>
      <c r="D792" s="280"/>
      <c r="E792" s="280"/>
      <c r="F792" s="280"/>
      <c r="G792" s="280"/>
      <c r="H792" s="280"/>
      <c r="I792" s="280"/>
      <c r="J792" s="280"/>
      <c r="K792" s="280"/>
      <c r="L792" s="280"/>
      <c r="M792" s="280"/>
      <c r="N792" s="280"/>
      <c r="O792" s="280"/>
      <c r="P792" s="280"/>
      <c r="Q792" s="280"/>
      <c r="R792" s="280"/>
      <c r="S792" s="280"/>
      <c r="T792" s="280"/>
      <c r="U792" s="280"/>
      <c r="V792" s="280"/>
      <c r="W792" s="280"/>
      <c r="X792" s="280"/>
      <c r="Y792" s="280"/>
      <c r="Z792" s="280"/>
      <c r="AA792" s="280"/>
      <c r="AB792" s="280"/>
      <c r="AC792" s="280"/>
      <c r="AD792" s="280"/>
      <c r="AE792" s="280"/>
      <c r="AF792" s="280"/>
      <c r="AG792" s="280"/>
      <c r="AH792" s="280"/>
      <c r="AI792" s="280"/>
    </row>
    <row r="793" ht="14.25" customHeight="1">
      <c r="B793" s="280"/>
      <c r="C793" s="280"/>
      <c r="D793" s="280"/>
      <c r="E793" s="280"/>
      <c r="F793" s="280"/>
      <c r="G793" s="280"/>
      <c r="H793" s="280"/>
      <c r="I793" s="280"/>
      <c r="J793" s="280"/>
      <c r="K793" s="280"/>
      <c r="L793" s="280"/>
      <c r="M793" s="280"/>
      <c r="N793" s="280"/>
      <c r="O793" s="280"/>
      <c r="P793" s="280"/>
      <c r="Q793" s="280"/>
      <c r="R793" s="280"/>
      <c r="S793" s="280"/>
      <c r="T793" s="280"/>
      <c r="U793" s="280"/>
      <c r="V793" s="280"/>
      <c r="W793" s="280"/>
      <c r="X793" s="280"/>
      <c r="Y793" s="280"/>
      <c r="Z793" s="280"/>
      <c r="AA793" s="280"/>
      <c r="AB793" s="280"/>
      <c r="AC793" s="280"/>
      <c r="AD793" s="280"/>
      <c r="AE793" s="280"/>
      <c r="AF793" s="280"/>
      <c r="AG793" s="280"/>
      <c r="AH793" s="280"/>
      <c r="AI793" s="280"/>
    </row>
    <row r="794" ht="14.25" customHeight="1">
      <c r="B794" s="280"/>
      <c r="C794" s="280"/>
      <c r="D794" s="280"/>
      <c r="E794" s="280"/>
      <c r="F794" s="280"/>
      <c r="G794" s="280"/>
      <c r="H794" s="280"/>
      <c r="I794" s="280"/>
      <c r="J794" s="280"/>
      <c r="K794" s="280"/>
      <c r="L794" s="280"/>
      <c r="M794" s="280"/>
      <c r="N794" s="280"/>
      <c r="O794" s="280"/>
      <c r="P794" s="280"/>
      <c r="Q794" s="280"/>
      <c r="R794" s="280"/>
      <c r="S794" s="280"/>
      <c r="T794" s="280"/>
      <c r="U794" s="280"/>
      <c r="V794" s="280"/>
      <c r="W794" s="280"/>
      <c r="X794" s="280"/>
      <c r="Y794" s="280"/>
      <c r="Z794" s="280"/>
      <c r="AA794" s="280"/>
      <c r="AB794" s="280"/>
      <c r="AC794" s="280"/>
      <c r="AD794" s="280"/>
      <c r="AE794" s="280"/>
      <c r="AF794" s="280"/>
      <c r="AG794" s="280"/>
      <c r="AH794" s="280"/>
      <c r="AI794" s="280"/>
    </row>
    <row r="795" ht="14.25" customHeight="1">
      <c r="B795" s="280"/>
      <c r="C795" s="280"/>
      <c r="D795" s="280"/>
      <c r="E795" s="280"/>
      <c r="F795" s="280"/>
      <c r="G795" s="280"/>
      <c r="H795" s="280"/>
      <c r="I795" s="280"/>
      <c r="J795" s="280"/>
      <c r="K795" s="280"/>
      <c r="L795" s="280"/>
      <c r="M795" s="280"/>
      <c r="N795" s="280"/>
      <c r="O795" s="280"/>
      <c r="P795" s="280"/>
      <c r="Q795" s="280"/>
      <c r="R795" s="280"/>
      <c r="S795" s="280"/>
      <c r="T795" s="280"/>
      <c r="U795" s="280"/>
      <c r="V795" s="280"/>
      <c r="W795" s="280"/>
      <c r="X795" s="280"/>
      <c r="Y795" s="280"/>
      <c r="Z795" s="280"/>
      <c r="AA795" s="280"/>
      <c r="AB795" s="280"/>
      <c r="AC795" s="280"/>
      <c r="AD795" s="280"/>
      <c r="AE795" s="280"/>
      <c r="AF795" s="280"/>
      <c r="AG795" s="280"/>
      <c r="AH795" s="280"/>
      <c r="AI795" s="280"/>
    </row>
    <row r="796" ht="14.25" customHeight="1">
      <c r="B796" s="280"/>
      <c r="C796" s="280"/>
      <c r="D796" s="280"/>
      <c r="E796" s="280"/>
      <c r="F796" s="280"/>
      <c r="G796" s="280"/>
      <c r="H796" s="280"/>
      <c r="I796" s="280"/>
      <c r="J796" s="280"/>
      <c r="K796" s="280"/>
      <c r="L796" s="280"/>
      <c r="M796" s="280"/>
      <c r="N796" s="280"/>
      <c r="O796" s="280"/>
      <c r="P796" s="280"/>
      <c r="Q796" s="280"/>
      <c r="R796" s="280"/>
      <c r="S796" s="280"/>
      <c r="T796" s="280"/>
      <c r="U796" s="280"/>
      <c r="V796" s="280"/>
      <c r="W796" s="280"/>
      <c r="X796" s="280"/>
      <c r="Y796" s="280"/>
      <c r="Z796" s="280"/>
      <c r="AA796" s="280"/>
      <c r="AB796" s="280"/>
      <c r="AC796" s="280"/>
      <c r="AD796" s="280"/>
      <c r="AE796" s="280"/>
      <c r="AF796" s="280"/>
      <c r="AG796" s="280"/>
      <c r="AH796" s="280"/>
      <c r="AI796" s="280"/>
    </row>
    <row r="797" ht="14.25" customHeight="1">
      <c r="B797" s="280"/>
      <c r="C797" s="280"/>
      <c r="D797" s="280"/>
      <c r="E797" s="280"/>
      <c r="F797" s="280"/>
      <c r="G797" s="280"/>
      <c r="H797" s="280"/>
      <c r="I797" s="280"/>
      <c r="J797" s="280"/>
      <c r="K797" s="280"/>
      <c r="L797" s="280"/>
      <c r="M797" s="280"/>
      <c r="N797" s="280"/>
      <c r="O797" s="280"/>
      <c r="P797" s="280"/>
      <c r="Q797" s="280"/>
      <c r="R797" s="280"/>
      <c r="S797" s="280"/>
      <c r="T797" s="280"/>
      <c r="U797" s="280"/>
      <c r="V797" s="280"/>
      <c r="W797" s="280"/>
      <c r="X797" s="280"/>
      <c r="Y797" s="280"/>
      <c r="Z797" s="280"/>
      <c r="AA797" s="280"/>
      <c r="AB797" s="280"/>
      <c r="AC797" s="280"/>
      <c r="AD797" s="280"/>
      <c r="AE797" s="280"/>
      <c r="AF797" s="280"/>
      <c r="AG797" s="280"/>
      <c r="AH797" s="280"/>
      <c r="AI797" s="280"/>
    </row>
    <row r="798" ht="14.25" customHeight="1">
      <c r="B798" s="280"/>
      <c r="C798" s="280"/>
      <c r="D798" s="280"/>
      <c r="E798" s="280"/>
      <c r="F798" s="280"/>
      <c r="G798" s="280"/>
      <c r="H798" s="280"/>
      <c r="I798" s="280"/>
      <c r="J798" s="280"/>
      <c r="K798" s="280"/>
      <c r="L798" s="280"/>
      <c r="M798" s="280"/>
      <c r="N798" s="280"/>
      <c r="O798" s="280"/>
      <c r="P798" s="280"/>
      <c r="Q798" s="280"/>
      <c r="R798" s="280"/>
      <c r="S798" s="280"/>
      <c r="T798" s="280"/>
      <c r="U798" s="280"/>
      <c r="V798" s="280"/>
      <c r="W798" s="280"/>
      <c r="X798" s="280"/>
      <c r="Y798" s="280"/>
      <c r="Z798" s="280"/>
      <c r="AA798" s="280"/>
      <c r="AB798" s="280"/>
      <c r="AC798" s="280"/>
      <c r="AD798" s="280"/>
      <c r="AE798" s="280"/>
      <c r="AF798" s="280"/>
      <c r="AG798" s="280"/>
      <c r="AH798" s="280"/>
      <c r="AI798" s="280"/>
    </row>
    <row r="799" ht="14.25" customHeight="1">
      <c r="B799" s="280"/>
      <c r="C799" s="280"/>
      <c r="D799" s="280"/>
      <c r="E799" s="280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</row>
    <row r="800" ht="14.25" customHeight="1">
      <c r="B800" s="280"/>
      <c r="C800" s="280"/>
      <c r="D800" s="280"/>
      <c r="E800" s="280"/>
      <c r="F800" s="280"/>
      <c r="G800" s="2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</row>
    <row r="801" ht="14.25" customHeight="1">
      <c r="B801" s="280"/>
      <c r="C801" s="280"/>
      <c r="D801" s="280"/>
      <c r="E801" s="280"/>
      <c r="F801" s="280"/>
      <c r="G801" s="280"/>
      <c r="H801" s="280"/>
      <c r="I801" s="280"/>
      <c r="J801" s="280"/>
      <c r="K801" s="280"/>
      <c r="L801" s="280"/>
      <c r="M801" s="280"/>
      <c r="N801" s="280"/>
      <c r="O801" s="280"/>
      <c r="P801" s="280"/>
      <c r="Q801" s="280"/>
      <c r="R801" s="280"/>
      <c r="S801" s="280"/>
      <c r="T801" s="280"/>
      <c r="U801" s="280"/>
      <c r="V801" s="280"/>
      <c r="W801" s="280"/>
      <c r="X801" s="280"/>
      <c r="Y801" s="280"/>
      <c r="Z801" s="280"/>
      <c r="AA801" s="280"/>
      <c r="AB801" s="280"/>
      <c r="AC801" s="280"/>
      <c r="AD801" s="280"/>
      <c r="AE801" s="280"/>
      <c r="AF801" s="280"/>
      <c r="AG801" s="280"/>
      <c r="AH801" s="280"/>
      <c r="AI801" s="280"/>
    </row>
    <row r="802" ht="14.25" customHeight="1">
      <c r="B802" s="280"/>
      <c r="C802" s="280"/>
      <c r="D802" s="280"/>
      <c r="E802" s="280"/>
      <c r="F802" s="280"/>
      <c r="G802" s="280"/>
      <c r="H802" s="280"/>
      <c r="I802" s="280"/>
      <c r="J802" s="280"/>
      <c r="K802" s="280"/>
      <c r="L802" s="280"/>
      <c r="M802" s="280"/>
      <c r="N802" s="280"/>
      <c r="O802" s="280"/>
      <c r="P802" s="280"/>
      <c r="Q802" s="280"/>
      <c r="R802" s="280"/>
      <c r="S802" s="280"/>
      <c r="T802" s="280"/>
      <c r="U802" s="280"/>
      <c r="V802" s="280"/>
      <c r="W802" s="280"/>
      <c r="X802" s="280"/>
      <c r="Y802" s="280"/>
      <c r="Z802" s="280"/>
      <c r="AA802" s="280"/>
      <c r="AB802" s="280"/>
      <c r="AC802" s="280"/>
      <c r="AD802" s="280"/>
      <c r="AE802" s="280"/>
      <c r="AF802" s="280"/>
      <c r="AG802" s="280"/>
      <c r="AH802" s="280"/>
      <c r="AI802" s="280"/>
    </row>
    <row r="803" ht="14.25" customHeight="1">
      <c r="B803" s="280"/>
      <c r="C803" s="280"/>
      <c r="D803" s="280"/>
      <c r="E803" s="280"/>
      <c r="F803" s="280"/>
      <c r="G803" s="280"/>
      <c r="H803" s="280"/>
      <c r="I803" s="280"/>
      <c r="J803" s="280"/>
      <c r="K803" s="280"/>
      <c r="L803" s="280"/>
      <c r="M803" s="280"/>
      <c r="N803" s="280"/>
      <c r="O803" s="280"/>
      <c r="P803" s="280"/>
      <c r="Q803" s="280"/>
      <c r="R803" s="280"/>
      <c r="S803" s="280"/>
      <c r="T803" s="280"/>
      <c r="U803" s="280"/>
      <c r="V803" s="280"/>
      <c r="W803" s="280"/>
      <c r="X803" s="280"/>
      <c r="Y803" s="280"/>
      <c r="Z803" s="280"/>
      <c r="AA803" s="280"/>
      <c r="AB803" s="280"/>
      <c r="AC803" s="280"/>
      <c r="AD803" s="280"/>
      <c r="AE803" s="280"/>
      <c r="AF803" s="280"/>
      <c r="AG803" s="280"/>
      <c r="AH803" s="280"/>
      <c r="AI803" s="280"/>
    </row>
    <row r="804" ht="14.25" customHeight="1">
      <c r="B804" s="280"/>
      <c r="C804" s="280"/>
      <c r="D804" s="280"/>
      <c r="E804" s="280"/>
      <c r="F804" s="280"/>
      <c r="G804" s="280"/>
      <c r="H804" s="280"/>
      <c r="I804" s="280"/>
      <c r="J804" s="280"/>
      <c r="K804" s="280"/>
      <c r="L804" s="280"/>
      <c r="M804" s="280"/>
      <c r="N804" s="280"/>
      <c r="O804" s="280"/>
      <c r="P804" s="280"/>
      <c r="Q804" s="280"/>
      <c r="R804" s="280"/>
      <c r="S804" s="280"/>
      <c r="T804" s="280"/>
      <c r="U804" s="280"/>
      <c r="V804" s="280"/>
      <c r="W804" s="280"/>
      <c r="X804" s="280"/>
      <c r="Y804" s="280"/>
      <c r="Z804" s="280"/>
      <c r="AA804" s="280"/>
      <c r="AB804" s="280"/>
      <c r="AC804" s="280"/>
      <c r="AD804" s="280"/>
      <c r="AE804" s="280"/>
      <c r="AF804" s="280"/>
      <c r="AG804" s="280"/>
      <c r="AH804" s="280"/>
      <c r="AI804" s="280"/>
    </row>
    <row r="805" ht="14.25" customHeight="1">
      <c r="B805" s="280"/>
      <c r="C805" s="280"/>
      <c r="D805" s="280"/>
      <c r="E805" s="280"/>
      <c r="F805" s="280"/>
      <c r="G805" s="280"/>
      <c r="H805" s="280"/>
      <c r="I805" s="280"/>
      <c r="J805" s="280"/>
      <c r="K805" s="280"/>
      <c r="L805" s="280"/>
      <c r="M805" s="280"/>
      <c r="N805" s="280"/>
      <c r="O805" s="280"/>
      <c r="P805" s="280"/>
      <c r="Q805" s="280"/>
      <c r="R805" s="280"/>
      <c r="S805" s="280"/>
      <c r="T805" s="280"/>
      <c r="U805" s="280"/>
      <c r="V805" s="280"/>
      <c r="W805" s="280"/>
      <c r="X805" s="280"/>
      <c r="Y805" s="280"/>
      <c r="Z805" s="280"/>
      <c r="AA805" s="280"/>
      <c r="AB805" s="280"/>
      <c r="AC805" s="280"/>
      <c r="AD805" s="280"/>
      <c r="AE805" s="280"/>
      <c r="AF805" s="280"/>
      <c r="AG805" s="280"/>
      <c r="AH805" s="280"/>
      <c r="AI805" s="280"/>
    </row>
    <row r="806" ht="14.25" customHeight="1">
      <c r="B806" s="280"/>
      <c r="C806" s="280"/>
      <c r="D806" s="280"/>
      <c r="E806" s="280"/>
      <c r="F806" s="280"/>
      <c r="G806" s="280"/>
      <c r="H806" s="280"/>
      <c r="I806" s="280"/>
      <c r="J806" s="280"/>
      <c r="K806" s="280"/>
      <c r="L806" s="280"/>
      <c r="M806" s="280"/>
      <c r="N806" s="280"/>
      <c r="O806" s="280"/>
      <c r="P806" s="280"/>
      <c r="Q806" s="280"/>
      <c r="R806" s="280"/>
      <c r="S806" s="280"/>
      <c r="T806" s="280"/>
      <c r="U806" s="280"/>
      <c r="V806" s="280"/>
      <c r="W806" s="280"/>
      <c r="X806" s="280"/>
      <c r="Y806" s="280"/>
      <c r="Z806" s="280"/>
      <c r="AA806" s="280"/>
      <c r="AB806" s="280"/>
      <c r="AC806" s="280"/>
      <c r="AD806" s="280"/>
      <c r="AE806" s="280"/>
      <c r="AF806" s="280"/>
      <c r="AG806" s="280"/>
      <c r="AH806" s="280"/>
      <c r="AI806" s="280"/>
    </row>
    <row r="807" ht="14.25" customHeight="1">
      <c r="B807" s="280"/>
      <c r="C807" s="280"/>
      <c r="D807" s="280"/>
      <c r="E807" s="280"/>
      <c r="F807" s="280"/>
      <c r="G807" s="280"/>
      <c r="H807" s="280"/>
      <c r="I807" s="280"/>
      <c r="J807" s="280"/>
      <c r="K807" s="280"/>
      <c r="L807" s="280"/>
      <c r="M807" s="280"/>
      <c r="N807" s="280"/>
      <c r="O807" s="280"/>
      <c r="P807" s="280"/>
      <c r="Q807" s="280"/>
      <c r="R807" s="280"/>
      <c r="S807" s="280"/>
      <c r="T807" s="280"/>
      <c r="U807" s="280"/>
      <c r="V807" s="280"/>
      <c r="W807" s="280"/>
      <c r="X807" s="280"/>
      <c r="Y807" s="280"/>
      <c r="Z807" s="280"/>
      <c r="AA807" s="280"/>
      <c r="AB807" s="280"/>
      <c r="AC807" s="280"/>
      <c r="AD807" s="280"/>
      <c r="AE807" s="280"/>
      <c r="AF807" s="280"/>
      <c r="AG807" s="280"/>
      <c r="AH807" s="280"/>
      <c r="AI807" s="280"/>
    </row>
    <row r="808" ht="14.25" customHeight="1">
      <c r="B808" s="280"/>
      <c r="C808" s="280"/>
      <c r="D808" s="280"/>
      <c r="E808" s="280"/>
      <c r="F808" s="280"/>
      <c r="G808" s="280"/>
      <c r="H808" s="280"/>
      <c r="I808" s="280"/>
      <c r="J808" s="280"/>
      <c r="K808" s="280"/>
      <c r="L808" s="280"/>
      <c r="M808" s="280"/>
      <c r="N808" s="280"/>
      <c r="O808" s="280"/>
      <c r="P808" s="280"/>
      <c r="Q808" s="280"/>
      <c r="R808" s="280"/>
      <c r="S808" s="280"/>
      <c r="T808" s="280"/>
      <c r="U808" s="280"/>
      <c r="V808" s="280"/>
      <c r="W808" s="280"/>
      <c r="X808" s="280"/>
      <c r="Y808" s="280"/>
      <c r="Z808" s="280"/>
      <c r="AA808" s="280"/>
      <c r="AB808" s="280"/>
      <c r="AC808" s="280"/>
      <c r="AD808" s="280"/>
      <c r="AE808" s="280"/>
      <c r="AF808" s="280"/>
      <c r="AG808" s="280"/>
      <c r="AH808" s="280"/>
      <c r="AI808" s="280"/>
    </row>
    <row r="809" ht="14.25" customHeight="1">
      <c r="B809" s="280"/>
      <c r="C809" s="280"/>
      <c r="D809" s="280"/>
      <c r="E809" s="280"/>
      <c r="F809" s="280"/>
      <c r="G809" s="280"/>
      <c r="H809" s="280"/>
      <c r="I809" s="280"/>
      <c r="J809" s="280"/>
      <c r="K809" s="280"/>
      <c r="L809" s="280"/>
      <c r="M809" s="280"/>
      <c r="N809" s="280"/>
      <c r="O809" s="280"/>
      <c r="P809" s="280"/>
      <c r="Q809" s="280"/>
      <c r="R809" s="280"/>
      <c r="S809" s="280"/>
      <c r="T809" s="280"/>
      <c r="U809" s="280"/>
      <c r="V809" s="280"/>
      <c r="W809" s="280"/>
      <c r="X809" s="280"/>
      <c r="Y809" s="280"/>
      <c r="Z809" s="280"/>
      <c r="AA809" s="280"/>
      <c r="AB809" s="280"/>
      <c r="AC809" s="280"/>
      <c r="AD809" s="280"/>
      <c r="AE809" s="280"/>
      <c r="AF809" s="280"/>
      <c r="AG809" s="280"/>
      <c r="AH809" s="280"/>
      <c r="AI809" s="280"/>
    </row>
    <row r="810" ht="14.25" customHeight="1">
      <c r="B810" s="280"/>
      <c r="C810" s="280"/>
      <c r="D810" s="280"/>
      <c r="E810" s="280"/>
      <c r="F810" s="280"/>
      <c r="G810" s="280"/>
      <c r="H810" s="280"/>
      <c r="I810" s="280"/>
      <c r="J810" s="280"/>
      <c r="K810" s="280"/>
      <c r="L810" s="280"/>
      <c r="M810" s="280"/>
      <c r="N810" s="280"/>
      <c r="O810" s="280"/>
      <c r="P810" s="280"/>
      <c r="Q810" s="280"/>
      <c r="R810" s="280"/>
      <c r="S810" s="280"/>
      <c r="T810" s="280"/>
      <c r="U810" s="280"/>
      <c r="V810" s="280"/>
      <c r="W810" s="280"/>
      <c r="X810" s="280"/>
      <c r="Y810" s="280"/>
      <c r="Z810" s="280"/>
      <c r="AA810" s="280"/>
      <c r="AB810" s="280"/>
      <c r="AC810" s="280"/>
      <c r="AD810" s="280"/>
      <c r="AE810" s="280"/>
      <c r="AF810" s="280"/>
      <c r="AG810" s="280"/>
      <c r="AH810" s="280"/>
      <c r="AI810" s="280"/>
    </row>
    <row r="811" ht="14.25" customHeight="1">
      <c r="B811" s="280"/>
      <c r="C811" s="280"/>
      <c r="D811" s="280"/>
      <c r="E811" s="280"/>
      <c r="F811" s="280"/>
      <c r="G811" s="280"/>
      <c r="H811" s="280"/>
      <c r="I811" s="280"/>
      <c r="J811" s="280"/>
      <c r="K811" s="280"/>
      <c r="L811" s="280"/>
      <c r="M811" s="280"/>
      <c r="N811" s="280"/>
      <c r="O811" s="280"/>
      <c r="P811" s="280"/>
      <c r="Q811" s="280"/>
      <c r="R811" s="280"/>
      <c r="S811" s="280"/>
      <c r="T811" s="280"/>
      <c r="U811" s="280"/>
      <c r="V811" s="280"/>
      <c r="W811" s="280"/>
      <c r="X811" s="280"/>
      <c r="Y811" s="280"/>
      <c r="Z811" s="280"/>
      <c r="AA811" s="280"/>
      <c r="AB811" s="280"/>
      <c r="AC811" s="280"/>
      <c r="AD811" s="280"/>
      <c r="AE811" s="280"/>
      <c r="AF811" s="280"/>
      <c r="AG811" s="280"/>
      <c r="AH811" s="280"/>
      <c r="AI811" s="280"/>
    </row>
    <row r="812" ht="14.25" customHeight="1">
      <c r="B812" s="280"/>
      <c r="C812" s="280"/>
      <c r="D812" s="280"/>
      <c r="E812" s="280"/>
      <c r="F812" s="280"/>
      <c r="G812" s="280"/>
      <c r="H812" s="280"/>
      <c r="I812" s="280"/>
      <c r="J812" s="280"/>
      <c r="K812" s="280"/>
      <c r="L812" s="280"/>
      <c r="M812" s="280"/>
      <c r="N812" s="280"/>
      <c r="O812" s="280"/>
      <c r="P812" s="280"/>
      <c r="Q812" s="280"/>
      <c r="R812" s="280"/>
      <c r="S812" s="280"/>
      <c r="T812" s="280"/>
      <c r="U812" s="280"/>
      <c r="V812" s="280"/>
      <c r="W812" s="280"/>
      <c r="X812" s="280"/>
      <c r="Y812" s="280"/>
      <c r="Z812" s="280"/>
      <c r="AA812" s="280"/>
      <c r="AB812" s="280"/>
      <c r="AC812" s="280"/>
      <c r="AD812" s="280"/>
      <c r="AE812" s="280"/>
      <c r="AF812" s="280"/>
      <c r="AG812" s="280"/>
      <c r="AH812" s="280"/>
      <c r="AI812" s="280"/>
    </row>
    <row r="813" ht="14.25" customHeight="1">
      <c r="B813" s="280"/>
      <c r="C813" s="280"/>
      <c r="D813" s="280"/>
      <c r="E813" s="280"/>
      <c r="F813" s="280"/>
      <c r="G813" s="280"/>
      <c r="H813" s="280"/>
      <c r="I813" s="280"/>
      <c r="J813" s="280"/>
      <c r="K813" s="280"/>
      <c r="L813" s="280"/>
      <c r="M813" s="280"/>
      <c r="N813" s="280"/>
      <c r="O813" s="280"/>
      <c r="P813" s="280"/>
      <c r="Q813" s="280"/>
      <c r="R813" s="280"/>
      <c r="S813" s="280"/>
      <c r="T813" s="280"/>
      <c r="U813" s="280"/>
      <c r="V813" s="280"/>
      <c r="W813" s="280"/>
      <c r="X813" s="280"/>
      <c r="Y813" s="280"/>
      <c r="Z813" s="280"/>
      <c r="AA813" s="280"/>
      <c r="AB813" s="280"/>
      <c r="AC813" s="280"/>
      <c r="AD813" s="280"/>
      <c r="AE813" s="280"/>
      <c r="AF813" s="280"/>
      <c r="AG813" s="280"/>
      <c r="AH813" s="280"/>
      <c r="AI813" s="280"/>
    </row>
    <row r="814" ht="14.25" customHeight="1">
      <c r="B814" s="280"/>
      <c r="C814" s="280"/>
      <c r="D814" s="280"/>
      <c r="E814" s="280"/>
      <c r="F814" s="280"/>
      <c r="G814" s="280"/>
      <c r="H814" s="280"/>
      <c r="I814" s="280"/>
      <c r="J814" s="280"/>
      <c r="K814" s="280"/>
      <c r="L814" s="280"/>
      <c r="M814" s="280"/>
      <c r="N814" s="280"/>
      <c r="O814" s="280"/>
      <c r="P814" s="280"/>
      <c r="Q814" s="280"/>
      <c r="R814" s="280"/>
      <c r="S814" s="280"/>
      <c r="T814" s="280"/>
      <c r="U814" s="280"/>
      <c r="V814" s="280"/>
      <c r="W814" s="280"/>
      <c r="X814" s="280"/>
      <c r="Y814" s="280"/>
      <c r="Z814" s="280"/>
      <c r="AA814" s="280"/>
      <c r="AB814" s="280"/>
      <c r="AC814" s="280"/>
      <c r="AD814" s="280"/>
      <c r="AE814" s="280"/>
      <c r="AF814" s="280"/>
      <c r="AG814" s="280"/>
      <c r="AH814" s="280"/>
      <c r="AI814" s="280"/>
    </row>
    <row r="815" ht="14.25" customHeight="1">
      <c r="B815" s="280"/>
      <c r="C815" s="280"/>
      <c r="D815" s="280"/>
      <c r="E815" s="280"/>
      <c r="F815" s="280"/>
      <c r="G815" s="280"/>
      <c r="H815" s="280"/>
      <c r="I815" s="280"/>
      <c r="J815" s="280"/>
      <c r="K815" s="280"/>
      <c r="L815" s="280"/>
      <c r="M815" s="280"/>
      <c r="N815" s="280"/>
      <c r="O815" s="280"/>
      <c r="P815" s="280"/>
      <c r="Q815" s="280"/>
      <c r="R815" s="280"/>
      <c r="S815" s="280"/>
      <c r="T815" s="280"/>
      <c r="U815" s="280"/>
      <c r="V815" s="280"/>
      <c r="W815" s="280"/>
      <c r="X815" s="280"/>
      <c r="Y815" s="280"/>
      <c r="Z815" s="280"/>
      <c r="AA815" s="280"/>
      <c r="AB815" s="280"/>
      <c r="AC815" s="280"/>
      <c r="AD815" s="280"/>
      <c r="AE815" s="280"/>
      <c r="AF815" s="280"/>
      <c r="AG815" s="280"/>
      <c r="AH815" s="280"/>
      <c r="AI815" s="280"/>
    </row>
    <row r="816" ht="14.25" customHeight="1">
      <c r="B816" s="280"/>
      <c r="C816" s="280"/>
      <c r="D816" s="280"/>
      <c r="E816" s="280"/>
      <c r="F816" s="280"/>
      <c r="G816" s="280"/>
      <c r="H816" s="280"/>
      <c r="I816" s="280"/>
      <c r="J816" s="280"/>
      <c r="K816" s="280"/>
      <c r="L816" s="280"/>
      <c r="M816" s="280"/>
      <c r="N816" s="280"/>
      <c r="O816" s="280"/>
      <c r="P816" s="280"/>
      <c r="Q816" s="280"/>
      <c r="R816" s="280"/>
      <c r="S816" s="280"/>
      <c r="T816" s="280"/>
      <c r="U816" s="280"/>
      <c r="V816" s="280"/>
      <c r="W816" s="280"/>
      <c r="X816" s="280"/>
      <c r="Y816" s="280"/>
      <c r="Z816" s="280"/>
      <c r="AA816" s="280"/>
      <c r="AB816" s="280"/>
      <c r="AC816" s="280"/>
      <c r="AD816" s="280"/>
      <c r="AE816" s="280"/>
      <c r="AF816" s="280"/>
      <c r="AG816" s="280"/>
      <c r="AH816" s="280"/>
      <c r="AI816" s="280"/>
    </row>
    <row r="817" ht="14.25" customHeight="1">
      <c r="B817" s="280"/>
      <c r="C817" s="280"/>
      <c r="D817" s="280"/>
      <c r="E817" s="280"/>
      <c r="F817" s="280"/>
      <c r="G817" s="280"/>
      <c r="H817" s="280"/>
      <c r="I817" s="280"/>
      <c r="J817" s="280"/>
      <c r="K817" s="280"/>
      <c r="L817" s="280"/>
      <c r="M817" s="280"/>
      <c r="N817" s="280"/>
      <c r="O817" s="280"/>
      <c r="P817" s="280"/>
      <c r="Q817" s="280"/>
      <c r="R817" s="280"/>
      <c r="S817" s="280"/>
      <c r="T817" s="280"/>
      <c r="U817" s="280"/>
      <c r="V817" s="280"/>
      <c r="W817" s="280"/>
      <c r="X817" s="280"/>
      <c r="Y817" s="280"/>
      <c r="Z817" s="280"/>
      <c r="AA817" s="280"/>
      <c r="AB817" s="280"/>
      <c r="AC817" s="280"/>
      <c r="AD817" s="280"/>
      <c r="AE817" s="280"/>
      <c r="AF817" s="280"/>
      <c r="AG817" s="280"/>
      <c r="AH817" s="280"/>
      <c r="AI817" s="280"/>
    </row>
    <row r="818" ht="14.25" customHeight="1">
      <c r="B818" s="280"/>
      <c r="C818" s="280"/>
      <c r="D818" s="280"/>
      <c r="E818" s="280"/>
      <c r="F818" s="280"/>
      <c r="G818" s="280"/>
      <c r="H818" s="280"/>
      <c r="I818" s="280"/>
      <c r="J818" s="280"/>
      <c r="K818" s="280"/>
      <c r="L818" s="280"/>
      <c r="M818" s="280"/>
      <c r="N818" s="280"/>
      <c r="O818" s="280"/>
      <c r="P818" s="280"/>
      <c r="Q818" s="280"/>
      <c r="R818" s="280"/>
      <c r="S818" s="280"/>
      <c r="T818" s="280"/>
      <c r="U818" s="280"/>
      <c r="V818" s="280"/>
      <c r="W818" s="280"/>
      <c r="X818" s="280"/>
      <c r="Y818" s="280"/>
      <c r="Z818" s="280"/>
      <c r="AA818" s="280"/>
      <c r="AB818" s="280"/>
      <c r="AC818" s="280"/>
      <c r="AD818" s="280"/>
      <c r="AE818" s="280"/>
      <c r="AF818" s="280"/>
      <c r="AG818" s="280"/>
      <c r="AH818" s="280"/>
      <c r="AI818" s="280"/>
    </row>
    <row r="819" ht="14.25" customHeight="1">
      <c r="B819" s="280"/>
      <c r="C819" s="280"/>
      <c r="D819" s="280"/>
      <c r="E819" s="280"/>
      <c r="F819" s="280"/>
      <c r="G819" s="280"/>
      <c r="H819" s="280"/>
      <c r="I819" s="280"/>
      <c r="J819" s="280"/>
      <c r="K819" s="280"/>
      <c r="L819" s="280"/>
      <c r="M819" s="280"/>
      <c r="N819" s="280"/>
      <c r="O819" s="280"/>
      <c r="P819" s="280"/>
      <c r="Q819" s="280"/>
      <c r="R819" s="280"/>
      <c r="S819" s="280"/>
      <c r="T819" s="280"/>
      <c r="U819" s="280"/>
      <c r="V819" s="280"/>
      <c r="W819" s="280"/>
      <c r="X819" s="280"/>
      <c r="Y819" s="280"/>
      <c r="Z819" s="280"/>
      <c r="AA819" s="280"/>
      <c r="AB819" s="280"/>
      <c r="AC819" s="280"/>
      <c r="AD819" s="280"/>
      <c r="AE819" s="280"/>
      <c r="AF819" s="280"/>
      <c r="AG819" s="280"/>
      <c r="AH819" s="280"/>
      <c r="AI819" s="280"/>
    </row>
    <row r="820" ht="14.25" customHeight="1">
      <c r="B820" s="280"/>
      <c r="C820" s="280"/>
      <c r="D820" s="280"/>
      <c r="E820" s="280"/>
      <c r="F820" s="280"/>
      <c r="G820" s="280"/>
      <c r="H820" s="280"/>
      <c r="I820" s="280"/>
      <c r="J820" s="280"/>
      <c r="K820" s="280"/>
      <c r="L820" s="280"/>
      <c r="M820" s="280"/>
      <c r="N820" s="280"/>
      <c r="O820" s="280"/>
      <c r="P820" s="280"/>
      <c r="Q820" s="280"/>
      <c r="R820" s="280"/>
      <c r="S820" s="280"/>
      <c r="T820" s="280"/>
      <c r="U820" s="280"/>
      <c r="V820" s="280"/>
      <c r="W820" s="280"/>
      <c r="X820" s="280"/>
      <c r="Y820" s="280"/>
      <c r="Z820" s="280"/>
      <c r="AA820" s="280"/>
      <c r="AB820" s="280"/>
      <c r="AC820" s="280"/>
      <c r="AD820" s="280"/>
      <c r="AE820" s="280"/>
      <c r="AF820" s="280"/>
      <c r="AG820" s="280"/>
      <c r="AH820" s="280"/>
      <c r="AI820" s="280"/>
    </row>
    <row r="821" ht="14.25" customHeight="1">
      <c r="B821" s="280"/>
      <c r="C821" s="280"/>
      <c r="D821" s="280"/>
      <c r="E821" s="280"/>
      <c r="F821" s="280"/>
      <c r="G821" s="280"/>
      <c r="H821" s="280"/>
      <c r="I821" s="280"/>
      <c r="J821" s="280"/>
      <c r="K821" s="280"/>
      <c r="L821" s="280"/>
      <c r="M821" s="280"/>
      <c r="N821" s="280"/>
      <c r="O821" s="280"/>
      <c r="P821" s="280"/>
      <c r="Q821" s="280"/>
      <c r="R821" s="280"/>
      <c r="S821" s="280"/>
      <c r="T821" s="280"/>
      <c r="U821" s="280"/>
      <c r="V821" s="280"/>
      <c r="W821" s="280"/>
      <c r="X821" s="280"/>
      <c r="Y821" s="280"/>
      <c r="Z821" s="280"/>
      <c r="AA821" s="280"/>
      <c r="AB821" s="280"/>
      <c r="AC821" s="280"/>
      <c r="AD821" s="280"/>
      <c r="AE821" s="280"/>
      <c r="AF821" s="280"/>
      <c r="AG821" s="280"/>
      <c r="AH821" s="280"/>
      <c r="AI821" s="280"/>
    </row>
    <row r="822" ht="14.25" customHeight="1">
      <c r="B822" s="280"/>
      <c r="C822" s="280"/>
      <c r="D822" s="280"/>
      <c r="E822" s="280"/>
      <c r="F822" s="280"/>
      <c r="G822" s="280"/>
      <c r="H822" s="280"/>
      <c r="I822" s="280"/>
      <c r="J822" s="280"/>
      <c r="K822" s="280"/>
      <c r="L822" s="280"/>
      <c r="M822" s="280"/>
      <c r="N822" s="280"/>
      <c r="O822" s="280"/>
      <c r="P822" s="280"/>
      <c r="Q822" s="280"/>
      <c r="R822" s="280"/>
      <c r="S822" s="280"/>
      <c r="T822" s="280"/>
      <c r="U822" s="280"/>
      <c r="V822" s="280"/>
      <c r="W822" s="280"/>
      <c r="X822" s="280"/>
      <c r="Y822" s="280"/>
      <c r="Z822" s="280"/>
      <c r="AA822" s="280"/>
      <c r="AB822" s="280"/>
      <c r="AC822" s="280"/>
      <c r="AD822" s="280"/>
      <c r="AE822" s="280"/>
      <c r="AF822" s="280"/>
      <c r="AG822" s="280"/>
      <c r="AH822" s="280"/>
      <c r="AI822" s="280"/>
    </row>
    <row r="823" ht="14.25" customHeight="1">
      <c r="B823" s="280"/>
      <c r="C823" s="280"/>
      <c r="D823" s="280"/>
      <c r="E823" s="280"/>
      <c r="F823" s="280"/>
      <c r="G823" s="280"/>
      <c r="H823" s="280"/>
      <c r="I823" s="280"/>
      <c r="J823" s="280"/>
      <c r="K823" s="280"/>
      <c r="L823" s="280"/>
      <c r="M823" s="280"/>
      <c r="N823" s="280"/>
      <c r="O823" s="280"/>
      <c r="P823" s="280"/>
      <c r="Q823" s="280"/>
      <c r="R823" s="280"/>
      <c r="S823" s="280"/>
      <c r="T823" s="280"/>
      <c r="U823" s="280"/>
      <c r="V823" s="280"/>
      <c r="W823" s="280"/>
      <c r="X823" s="280"/>
      <c r="Y823" s="280"/>
      <c r="Z823" s="280"/>
      <c r="AA823" s="280"/>
      <c r="AB823" s="280"/>
      <c r="AC823" s="280"/>
      <c r="AD823" s="280"/>
      <c r="AE823" s="280"/>
      <c r="AF823" s="280"/>
      <c r="AG823" s="280"/>
      <c r="AH823" s="280"/>
      <c r="AI823" s="280"/>
    </row>
    <row r="824" ht="14.25" customHeight="1">
      <c r="B824" s="280"/>
      <c r="C824" s="280"/>
      <c r="D824" s="280"/>
      <c r="E824" s="280"/>
      <c r="F824" s="280"/>
      <c r="G824" s="280"/>
      <c r="H824" s="280"/>
      <c r="I824" s="280"/>
      <c r="J824" s="280"/>
      <c r="K824" s="280"/>
      <c r="L824" s="280"/>
      <c r="M824" s="280"/>
      <c r="N824" s="280"/>
      <c r="O824" s="280"/>
      <c r="P824" s="280"/>
      <c r="Q824" s="280"/>
      <c r="R824" s="280"/>
      <c r="S824" s="280"/>
      <c r="T824" s="280"/>
      <c r="U824" s="280"/>
      <c r="V824" s="280"/>
      <c r="W824" s="280"/>
      <c r="X824" s="280"/>
      <c r="Y824" s="280"/>
      <c r="Z824" s="280"/>
      <c r="AA824" s="280"/>
      <c r="AB824" s="280"/>
      <c r="AC824" s="280"/>
      <c r="AD824" s="280"/>
      <c r="AE824" s="280"/>
      <c r="AF824" s="280"/>
      <c r="AG824" s="280"/>
      <c r="AH824" s="280"/>
      <c r="AI824" s="280"/>
    </row>
    <row r="825" ht="14.25" customHeight="1">
      <c r="B825" s="280"/>
      <c r="C825" s="280"/>
      <c r="D825" s="280"/>
      <c r="E825" s="280"/>
      <c r="F825" s="280"/>
      <c r="G825" s="280"/>
      <c r="H825" s="280"/>
      <c r="I825" s="280"/>
      <c r="J825" s="280"/>
      <c r="K825" s="280"/>
      <c r="L825" s="280"/>
      <c r="M825" s="280"/>
      <c r="N825" s="280"/>
      <c r="O825" s="280"/>
      <c r="P825" s="280"/>
      <c r="Q825" s="280"/>
      <c r="R825" s="280"/>
      <c r="S825" s="280"/>
      <c r="T825" s="280"/>
      <c r="U825" s="280"/>
      <c r="V825" s="280"/>
      <c r="W825" s="280"/>
      <c r="X825" s="280"/>
      <c r="Y825" s="280"/>
      <c r="Z825" s="280"/>
      <c r="AA825" s="280"/>
      <c r="AB825" s="280"/>
      <c r="AC825" s="280"/>
      <c r="AD825" s="280"/>
      <c r="AE825" s="280"/>
      <c r="AF825" s="280"/>
      <c r="AG825" s="280"/>
      <c r="AH825" s="280"/>
      <c r="AI825" s="280"/>
    </row>
    <row r="826" ht="14.25" customHeight="1">
      <c r="B826" s="280"/>
      <c r="C826" s="280"/>
      <c r="D826" s="280"/>
      <c r="E826" s="280"/>
      <c r="F826" s="280"/>
      <c r="G826" s="280"/>
      <c r="H826" s="280"/>
      <c r="I826" s="280"/>
      <c r="J826" s="280"/>
      <c r="K826" s="280"/>
      <c r="L826" s="280"/>
      <c r="M826" s="280"/>
      <c r="N826" s="280"/>
      <c r="O826" s="280"/>
      <c r="P826" s="280"/>
      <c r="Q826" s="280"/>
      <c r="R826" s="280"/>
      <c r="S826" s="280"/>
      <c r="T826" s="280"/>
      <c r="U826" s="280"/>
      <c r="V826" s="280"/>
      <c r="W826" s="280"/>
      <c r="X826" s="280"/>
      <c r="Y826" s="280"/>
      <c r="Z826" s="280"/>
      <c r="AA826" s="280"/>
      <c r="AB826" s="280"/>
      <c r="AC826" s="280"/>
      <c r="AD826" s="280"/>
      <c r="AE826" s="280"/>
      <c r="AF826" s="280"/>
      <c r="AG826" s="280"/>
      <c r="AH826" s="280"/>
      <c r="AI826" s="280"/>
    </row>
    <row r="827" ht="14.25" customHeight="1">
      <c r="B827" s="280"/>
      <c r="C827" s="280"/>
      <c r="D827" s="280"/>
      <c r="E827" s="280"/>
      <c r="F827" s="280"/>
      <c r="G827" s="280"/>
      <c r="H827" s="280"/>
      <c r="I827" s="280"/>
      <c r="J827" s="280"/>
      <c r="K827" s="280"/>
      <c r="L827" s="280"/>
      <c r="M827" s="280"/>
      <c r="N827" s="280"/>
      <c r="O827" s="280"/>
      <c r="P827" s="280"/>
      <c r="Q827" s="280"/>
      <c r="R827" s="280"/>
      <c r="S827" s="280"/>
      <c r="T827" s="280"/>
      <c r="U827" s="280"/>
      <c r="V827" s="280"/>
      <c r="W827" s="280"/>
      <c r="X827" s="280"/>
      <c r="Y827" s="280"/>
      <c r="Z827" s="280"/>
      <c r="AA827" s="280"/>
      <c r="AB827" s="280"/>
      <c r="AC827" s="280"/>
      <c r="AD827" s="280"/>
      <c r="AE827" s="280"/>
      <c r="AF827" s="280"/>
      <c r="AG827" s="280"/>
      <c r="AH827" s="280"/>
      <c r="AI827" s="280"/>
    </row>
    <row r="828" ht="14.25" customHeight="1">
      <c r="B828" s="280"/>
      <c r="C828" s="280"/>
      <c r="D828" s="280"/>
      <c r="E828" s="280"/>
      <c r="F828" s="280"/>
      <c r="G828" s="280"/>
      <c r="H828" s="280"/>
      <c r="I828" s="280"/>
      <c r="J828" s="280"/>
      <c r="K828" s="280"/>
      <c r="L828" s="280"/>
      <c r="M828" s="280"/>
      <c r="N828" s="280"/>
      <c r="O828" s="280"/>
      <c r="P828" s="280"/>
      <c r="Q828" s="280"/>
      <c r="R828" s="280"/>
      <c r="S828" s="280"/>
      <c r="T828" s="280"/>
      <c r="U828" s="280"/>
      <c r="V828" s="280"/>
      <c r="W828" s="280"/>
      <c r="X828" s="280"/>
      <c r="Y828" s="280"/>
      <c r="Z828" s="280"/>
      <c r="AA828" s="280"/>
      <c r="AB828" s="280"/>
      <c r="AC828" s="280"/>
      <c r="AD828" s="280"/>
      <c r="AE828" s="280"/>
      <c r="AF828" s="280"/>
      <c r="AG828" s="280"/>
      <c r="AH828" s="280"/>
      <c r="AI828" s="280"/>
    </row>
    <row r="829" ht="14.25" customHeight="1">
      <c r="B829" s="280"/>
      <c r="C829" s="280"/>
      <c r="D829" s="280"/>
      <c r="E829" s="280"/>
      <c r="F829" s="280"/>
      <c r="G829" s="280"/>
      <c r="H829" s="280"/>
      <c r="I829" s="280"/>
      <c r="J829" s="280"/>
      <c r="K829" s="280"/>
      <c r="L829" s="280"/>
      <c r="M829" s="280"/>
      <c r="N829" s="280"/>
      <c r="O829" s="280"/>
      <c r="P829" s="280"/>
      <c r="Q829" s="280"/>
      <c r="R829" s="280"/>
      <c r="S829" s="280"/>
      <c r="T829" s="280"/>
      <c r="U829" s="280"/>
      <c r="V829" s="280"/>
      <c r="W829" s="280"/>
      <c r="X829" s="280"/>
      <c r="Y829" s="280"/>
      <c r="Z829" s="280"/>
      <c r="AA829" s="280"/>
      <c r="AB829" s="280"/>
      <c r="AC829" s="280"/>
      <c r="AD829" s="280"/>
      <c r="AE829" s="280"/>
      <c r="AF829" s="280"/>
      <c r="AG829" s="280"/>
      <c r="AH829" s="280"/>
      <c r="AI829" s="280"/>
    </row>
    <row r="830" ht="14.25" customHeight="1">
      <c r="B830" s="280"/>
      <c r="C830" s="280"/>
      <c r="D830" s="280"/>
      <c r="E830" s="280"/>
      <c r="F830" s="280"/>
      <c r="G830" s="280"/>
      <c r="H830" s="280"/>
      <c r="I830" s="280"/>
      <c r="J830" s="280"/>
      <c r="K830" s="280"/>
      <c r="L830" s="280"/>
      <c r="M830" s="280"/>
      <c r="N830" s="280"/>
      <c r="O830" s="280"/>
      <c r="P830" s="280"/>
      <c r="Q830" s="280"/>
      <c r="R830" s="280"/>
      <c r="S830" s="280"/>
      <c r="T830" s="280"/>
      <c r="U830" s="280"/>
      <c r="V830" s="280"/>
      <c r="W830" s="280"/>
      <c r="X830" s="280"/>
      <c r="Y830" s="280"/>
      <c r="Z830" s="280"/>
      <c r="AA830" s="280"/>
      <c r="AB830" s="280"/>
      <c r="AC830" s="280"/>
      <c r="AD830" s="280"/>
      <c r="AE830" s="280"/>
      <c r="AF830" s="280"/>
      <c r="AG830" s="280"/>
      <c r="AH830" s="280"/>
      <c r="AI830" s="280"/>
    </row>
    <row r="831" ht="14.25" customHeight="1">
      <c r="B831" s="280"/>
      <c r="C831" s="280"/>
      <c r="D831" s="280"/>
      <c r="E831" s="280"/>
      <c r="F831" s="280"/>
      <c r="G831" s="280"/>
      <c r="H831" s="280"/>
      <c r="I831" s="280"/>
      <c r="J831" s="280"/>
      <c r="K831" s="280"/>
      <c r="L831" s="280"/>
      <c r="M831" s="280"/>
      <c r="N831" s="280"/>
      <c r="O831" s="280"/>
      <c r="P831" s="280"/>
      <c r="Q831" s="280"/>
      <c r="R831" s="280"/>
      <c r="S831" s="280"/>
      <c r="T831" s="280"/>
      <c r="U831" s="280"/>
      <c r="V831" s="280"/>
      <c r="W831" s="280"/>
      <c r="X831" s="280"/>
      <c r="Y831" s="280"/>
      <c r="Z831" s="280"/>
      <c r="AA831" s="280"/>
      <c r="AB831" s="280"/>
      <c r="AC831" s="280"/>
      <c r="AD831" s="280"/>
      <c r="AE831" s="280"/>
      <c r="AF831" s="280"/>
      <c r="AG831" s="280"/>
      <c r="AH831" s="280"/>
      <c r="AI831" s="280"/>
    </row>
    <row r="832" ht="14.25" customHeight="1">
      <c r="B832" s="280"/>
      <c r="C832" s="280"/>
      <c r="D832" s="280"/>
      <c r="E832" s="280"/>
      <c r="F832" s="280"/>
      <c r="G832" s="280"/>
      <c r="H832" s="280"/>
      <c r="I832" s="280"/>
      <c r="J832" s="280"/>
      <c r="K832" s="280"/>
      <c r="L832" s="280"/>
      <c r="M832" s="280"/>
      <c r="N832" s="280"/>
      <c r="O832" s="280"/>
      <c r="P832" s="280"/>
      <c r="Q832" s="280"/>
      <c r="R832" s="280"/>
      <c r="S832" s="280"/>
      <c r="T832" s="280"/>
      <c r="U832" s="280"/>
      <c r="V832" s="280"/>
      <c r="W832" s="280"/>
      <c r="X832" s="280"/>
      <c r="Y832" s="280"/>
      <c r="Z832" s="280"/>
      <c r="AA832" s="280"/>
      <c r="AB832" s="280"/>
      <c r="AC832" s="280"/>
      <c r="AD832" s="280"/>
      <c r="AE832" s="280"/>
      <c r="AF832" s="280"/>
      <c r="AG832" s="280"/>
      <c r="AH832" s="280"/>
      <c r="AI832" s="280"/>
    </row>
    <row r="833" ht="14.25" customHeight="1">
      <c r="B833" s="280"/>
      <c r="C833" s="280"/>
      <c r="D833" s="280"/>
      <c r="E833" s="280"/>
      <c r="F833" s="280"/>
      <c r="G833" s="280"/>
      <c r="H833" s="280"/>
      <c r="I833" s="280"/>
      <c r="J833" s="280"/>
      <c r="K833" s="280"/>
      <c r="L833" s="280"/>
      <c r="M833" s="280"/>
      <c r="N833" s="280"/>
      <c r="O833" s="280"/>
      <c r="P833" s="280"/>
      <c r="Q833" s="280"/>
      <c r="R833" s="280"/>
      <c r="S833" s="280"/>
      <c r="T833" s="280"/>
      <c r="U833" s="280"/>
      <c r="V833" s="280"/>
      <c r="W833" s="280"/>
      <c r="X833" s="280"/>
      <c r="Y833" s="280"/>
      <c r="Z833" s="280"/>
      <c r="AA833" s="280"/>
      <c r="AB833" s="280"/>
      <c r="AC833" s="280"/>
      <c r="AD833" s="280"/>
      <c r="AE833" s="280"/>
      <c r="AF833" s="280"/>
      <c r="AG833" s="280"/>
      <c r="AH833" s="280"/>
      <c r="AI833" s="280"/>
    </row>
    <row r="834" ht="14.25" customHeight="1">
      <c r="B834" s="280"/>
      <c r="C834" s="280"/>
      <c r="D834" s="280"/>
      <c r="E834" s="280"/>
      <c r="F834" s="280"/>
      <c r="G834" s="280"/>
      <c r="H834" s="280"/>
      <c r="I834" s="280"/>
      <c r="J834" s="280"/>
      <c r="K834" s="280"/>
      <c r="L834" s="280"/>
      <c r="M834" s="280"/>
      <c r="N834" s="280"/>
      <c r="O834" s="280"/>
      <c r="P834" s="280"/>
      <c r="Q834" s="280"/>
      <c r="R834" s="280"/>
      <c r="S834" s="280"/>
      <c r="T834" s="280"/>
      <c r="U834" s="280"/>
      <c r="V834" s="280"/>
      <c r="W834" s="280"/>
      <c r="X834" s="280"/>
      <c r="Y834" s="280"/>
      <c r="Z834" s="280"/>
      <c r="AA834" s="280"/>
      <c r="AB834" s="280"/>
      <c r="AC834" s="280"/>
      <c r="AD834" s="280"/>
      <c r="AE834" s="280"/>
      <c r="AF834" s="280"/>
      <c r="AG834" s="280"/>
      <c r="AH834" s="280"/>
      <c r="AI834" s="280"/>
    </row>
    <row r="835" ht="14.25" customHeight="1">
      <c r="B835" s="280"/>
      <c r="C835" s="280"/>
      <c r="D835" s="280"/>
      <c r="E835" s="280"/>
      <c r="F835" s="280"/>
      <c r="G835" s="280"/>
      <c r="H835" s="280"/>
      <c r="I835" s="280"/>
      <c r="J835" s="280"/>
      <c r="K835" s="280"/>
      <c r="L835" s="280"/>
      <c r="M835" s="280"/>
      <c r="N835" s="280"/>
      <c r="O835" s="280"/>
      <c r="P835" s="280"/>
      <c r="Q835" s="280"/>
      <c r="R835" s="280"/>
      <c r="S835" s="280"/>
      <c r="T835" s="280"/>
      <c r="U835" s="280"/>
      <c r="V835" s="280"/>
      <c r="W835" s="280"/>
      <c r="X835" s="280"/>
      <c r="Y835" s="280"/>
      <c r="Z835" s="280"/>
      <c r="AA835" s="280"/>
      <c r="AB835" s="280"/>
      <c r="AC835" s="280"/>
      <c r="AD835" s="280"/>
      <c r="AE835" s="280"/>
      <c r="AF835" s="280"/>
      <c r="AG835" s="280"/>
      <c r="AH835" s="280"/>
      <c r="AI835" s="280"/>
    </row>
    <row r="836" ht="14.25" customHeight="1">
      <c r="B836" s="280"/>
      <c r="C836" s="280"/>
      <c r="D836" s="280"/>
      <c r="E836" s="280"/>
      <c r="F836" s="280"/>
      <c r="G836" s="280"/>
      <c r="H836" s="280"/>
      <c r="I836" s="280"/>
      <c r="J836" s="280"/>
      <c r="K836" s="280"/>
      <c r="L836" s="280"/>
      <c r="M836" s="280"/>
      <c r="N836" s="280"/>
      <c r="O836" s="280"/>
      <c r="P836" s="280"/>
      <c r="Q836" s="280"/>
      <c r="R836" s="280"/>
      <c r="S836" s="280"/>
      <c r="T836" s="280"/>
      <c r="U836" s="280"/>
      <c r="V836" s="280"/>
      <c r="W836" s="280"/>
      <c r="X836" s="280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280"/>
    </row>
    <row r="837" ht="14.25" customHeight="1">
      <c r="B837" s="280"/>
      <c r="C837" s="280"/>
      <c r="D837" s="280"/>
      <c r="E837" s="280"/>
      <c r="F837" s="280"/>
      <c r="G837" s="280"/>
      <c r="H837" s="280"/>
      <c r="I837" s="280"/>
      <c r="J837" s="280"/>
      <c r="K837" s="280"/>
      <c r="L837" s="280"/>
      <c r="M837" s="280"/>
      <c r="N837" s="280"/>
      <c r="O837" s="280"/>
      <c r="P837" s="280"/>
      <c r="Q837" s="280"/>
      <c r="R837" s="280"/>
      <c r="S837" s="280"/>
      <c r="T837" s="280"/>
      <c r="U837" s="280"/>
      <c r="V837" s="280"/>
      <c r="W837" s="280"/>
      <c r="X837" s="280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280"/>
    </row>
    <row r="838" ht="14.25" customHeight="1">
      <c r="B838" s="280"/>
      <c r="C838" s="280"/>
      <c r="D838" s="280"/>
      <c r="E838" s="280"/>
      <c r="F838" s="280"/>
      <c r="G838" s="280"/>
      <c r="H838" s="280"/>
      <c r="I838" s="280"/>
      <c r="J838" s="280"/>
      <c r="K838" s="280"/>
      <c r="L838" s="280"/>
      <c r="M838" s="280"/>
      <c r="N838" s="280"/>
      <c r="O838" s="280"/>
      <c r="P838" s="280"/>
      <c r="Q838" s="280"/>
      <c r="R838" s="280"/>
      <c r="S838" s="280"/>
      <c r="T838" s="280"/>
      <c r="U838" s="280"/>
      <c r="V838" s="280"/>
      <c r="W838" s="280"/>
      <c r="X838" s="280"/>
      <c r="Y838" s="280"/>
      <c r="Z838" s="280"/>
      <c r="AA838" s="280"/>
      <c r="AB838" s="280"/>
      <c r="AC838" s="280"/>
      <c r="AD838" s="280"/>
      <c r="AE838" s="280"/>
      <c r="AF838" s="280"/>
      <c r="AG838" s="280"/>
      <c r="AH838" s="280"/>
      <c r="AI838" s="280"/>
    </row>
    <row r="839" ht="14.25" customHeight="1">
      <c r="B839" s="280"/>
      <c r="C839" s="280"/>
      <c r="D839" s="280"/>
      <c r="E839" s="280"/>
      <c r="F839" s="280"/>
      <c r="G839" s="280"/>
      <c r="H839" s="280"/>
      <c r="I839" s="280"/>
      <c r="J839" s="280"/>
      <c r="K839" s="280"/>
      <c r="L839" s="280"/>
      <c r="M839" s="280"/>
      <c r="N839" s="280"/>
      <c r="O839" s="280"/>
      <c r="P839" s="280"/>
      <c r="Q839" s="280"/>
      <c r="R839" s="280"/>
      <c r="S839" s="280"/>
      <c r="T839" s="280"/>
      <c r="U839" s="280"/>
      <c r="V839" s="280"/>
      <c r="W839" s="280"/>
      <c r="X839" s="280"/>
      <c r="Y839" s="280"/>
      <c r="Z839" s="280"/>
      <c r="AA839" s="280"/>
      <c r="AB839" s="280"/>
      <c r="AC839" s="280"/>
      <c r="AD839" s="280"/>
      <c r="AE839" s="280"/>
      <c r="AF839" s="280"/>
      <c r="AG839" s="280"/>
      <c r="AH839" s="280"/>
      <c r="AI839" s="280"/>
    </row>
    <row r="840" ht="14.25" customHeight="1">
      <c r="B840" s="280"/>
      <c r="C840" s="280"/>
      <c r="D840" s="280"/>
      <c r="E840" s="280"/>
      <c r="F840" s="280"/>
      <c r="G840" s="280"/>
      <c r="H840" s="280"/>
      <c r="I840" s="280"/>
      <c r="J840" s="280"/>
      <c r="K840" s="280"/>
      <c r="L840" s="280"/>
      <c r="M840" s="280"/>
      <c r="N840" s="280"/>
      <c r="O840" s="280"/>
      <c r="P840" s="280"/>
      <c r="Q840" s="280"/>
      <c r="R840" s="280"/>
      <c r="S840" s="280"/>
      <c r="T840" s="280"/>
      <c r="U840" s="280"/>
      <c r="V840" s="280"/>
      <c r="W840" s="280"/>
      <c r="X840" s="280"/>
      <c r="Y840" s="280"/>
      <c r="Z840" s="280"/>
      <c r="AA840" s="280"/>
      <c r="AB840" s="280"/>
      <c r="AC840" s="280"/>
      <c r="AD840" s="280"/>
      <c r="AE840" s="280"/>
      <c r="AF840" s="280"/>
      <c r="AG840" s="280"/>
      <c r="AH840" s="280"/>
      <c r="AI840" s="280"/>
    </row>
    <row r="841" ht="14.25" customHeight="1">
      <c r="B841" s="280"/>
      <c r="C841" s="280"/>
      <c r="D841" s="280"/>
      <c r="E841" s="280"/>
      <c r="F841" s="280"/>
      <c r="G841" s="280"/>
      <c r="H841" s="280"/>
      <c r="I841" s="280"/>
      <c r="J841" s="280"/>
      <c r="K841" s="280"/>
      <c r="L841" s="280"/>
      <c r="M841" s="280"/>
      <c r="N841" s="280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280"/>
    </row>
    <row r="842" ht="14.25" customHeight="1">
      <c r="B842" s="280"/>
      <c r="C842" s="280"/>
      <c r="D842" s="280"/>
      <c r="E842" s="280"/>
      <c r="F842" s="280"/>
      <c r="G842" s="280"/>
      <c r="H842" s="280"/>
      <c r="I842" s="280"/>
      <c r="J842" s="280"/>
      <c r="K842" s="280"/>
      <c r="L842" s="280"/>
      <c r="M842" s="280"/>
      <c r="N842" s="280"/>
      <c r="O842" s="280"/>
      <c r="P842" s="280"/>
      <c r="Q842" s="280"/>
      <c r="R842" s="280"/>
      <c r="S842" s="280"/>
      <c r="T842" s="280"/>
      <c r="U842" s="280"/>
      <c r="V842" s="280"/>
      <c r="W842" s="280"/>
      <c r="X842" s="280"/>
      <c r="Y842" s="280"/>
      <c r="Z842" s="280"/>
      <c r="AA842" s="280"/>
      <c r="AB842" s="280"/>
      <c r="AC842" s="280"/>
      <c r="AD842" s="280"/>
      <c r="AE842" s="280"/>
      <c r="AF842" s="280"/>
      <c r="AG842" s="280"/>
      <c r="AH842" s="280"/>
      <c r="AI842" s="280"/>
    </row>
    <row r="843" ht="14.25" customHeight="1">
      <c r="B843" s="280"/>
      <c r="C843" s="280"/>
      <c r="D843" s="280"/>
      <c r="E843" s="280"/>
      <c r="F843" s="280"/>
      <c r="G843" s="280"/>
      <c r="H843" s="280"/>
      <c r="I843" s="280"/>
      <c r="J843" s="280"/>
      <c r="K843" s="280"/>
      <c r="L843" s="280"/>
      <c r="M843" s="280"/>
      <c r="N843" s="280"/>
      <c r="O843" s="280"/>
      <c r="P843" s="280"/>
      <c r="Q843" s="280"/>
      <c r="R843" s="280"/>
      <c r="S843" s="280"/>
      <c r="T843" s="280"/>
      <c r="U843" s="280"/>
      <c r="V843" s="280"/>
      <c r="W843" s="280"/>
      <c r="X843" s="280"/>
      <c r="Y843" s="280"/>
      <c r="Z843" s="280"/>
      <c r="AA843" s="280"/>
      <c r="AB843" s="280"/>
      <c r="AC843" s="280"/>
      <c r="AD843" s="280"/>
      <c r="AE843" s="280"/>
      <c r="AF843" s="280"/>
      <c r="AG843" s="280"/>
      <c r="AH843" s="280"/>
      <c r="AI843" s="280"/>
    </row>
    <row r="844" ht="14.25" customHeight="1">
      <c r="B844" s="280"/>
      <c r="C844" s="280"/>
      <c r="D844" s="280"/>
      <c r="E844" s="280"/>
      <c r="F844" s="280"/>
      <c r="G844" s="280"/>
      <c r="H844" s="280"/>
      <c r="I844" s="280"/>
      <c r="J844" s="280"/>
      <c r="K844" s="280"/>
      <c r="L844" s="280"/>
      <c r="M844" s="280"/>
      <c r="N844" s="280"/>
      <c r="O844" s="280"/>
      <c r="P844" s="280"/>
      <c r="Q844" s="280"/>
      <c r="R844" s="280"/>
      <c r="S844" s="280"/>
      <c r="T844" s="280"/>
      <c r="U844" s="280"/>
      <c r="V844" s="280"/>
      <c r="W844" s="280"/>
      <c r="X844" s="280"/>
      <c r="Y844" s="280"/>
      <c r="Z844" s="280"/>
      <c r="AA844" s="280"/>
      <c r="AB844" s="280"/>
      <c r="AC844" s="280"/>
      <c r="AD844" s="280"/>
      <c r="AE844" s="280"/>
      <c r="AF844" s="280"/>
      <c r="AG844" s="280"/>
      <c r="AH844" s="280"/>
      <c r="AI844" s="280"/>
    </row>
    <row r="845" ht="14.25" customHeight="1">
      <c r="B845" s="280"/>
      <c r="C845" s="280"/>
      <c r="D845" s="280"/>
      <c r="E845" s="280"/>
      <c r="F845" s="280"/>
      <c r="G845" s="280"/>
      <c r="H845" s="280"/>
      <c r="I845" s="280"/>
      <c r="J845" s="280"/>
      <c r="K845" s="280"/>
      <c r="L845" s="280"/>
      <c r="M845" s="280"/>
      <c r="N845" s="280"/>
      <c r="O845" s="280"/>
      <c r="P845" s="280"/>
      <c r="Q845" s="280"/>
      <c r="R845" s="280"/>
      <c r="S845" s="280"/>
      <c r="T845" s="280"/>
      <c r="U845" s="280"/>
      <c r="V845" s="280"/>
      <c r="W845" s="280"/>
      <c r="X845" s="280"/>
      <c r="Y845" s="280"/>
      <c r="Z845" s="280"/>
      <c r="AA845" s="280"/>
      <c r="AB845" s="280"/>
      <c r="AC845" s="280"/>
      <c r="AD845" s="280"/>
      <c r="AE845" s="280"/>
      <c r="AF845" s="280"/>
      <c r="AG845" s="280"/>
      <c r="AH845" s="280"/>
      <c r="AI845" s="280"/>
    </row>
    <row r="846" ht="14.25" customHeight="1">
      <c r="B846" s="280"/>
      <c r="C846" s="280"/>
      <c r="D846" s="280"/>
      <c r="E846" s="280"/>
      <c r="F846" s="280"/>
      <c r="G846" s="280"/>
      <c r="H846" s="280"/>
      <c r="I846" s="280"/>
      <c r="J846" s="280"/>
      <c r="K846" s="280"/>
      <c r="L846" s="280"/>
      <c r="M846" s="280"/>
      <c r="N846" s="280"/>
      <c r="O846" s="280"/>
      <c r="P846" s="280"/>
      <c r="Q846" s="280"/>
      <c r="R846" s="280"/>
      <c r="S846" s="280"/>
      <c r="T846" s="280"/>
      <c r="U846" s="280"/>
      <c r="V846" s="280"/>
      <c r="W846" s="280"/>
      <c r="X846" s="280"/>
      <c r="Y846" s="280"/>
      <c r="Z846" s="280"/>
      <c r="AA846" s="280"/>
      <c r="AB846" s="280"/>
      <c r="AC846" s="280"/>
      <c r="AD846" s="280"/>
      <c r="AE846" s="280"/>
      <c r="AF846" s="280"/>
      <c r="AG846" s="280"/>
      <c r="AH846" s="280"/>
      <c r="AI846" s="280"/>
    </row>
    <row r="847" ht="14.25" customHeight="1">
      <c r="B847" s="280"/>
      <c r="C847" s="280"/>
      <c r="D847" s="280"/>
      <c r="E847" s="280"/>
      <c r="F847" s="280"/>
      <c r="G847" s="280"/>
      <c r="H847" s="280"/>
      <c r="I847" s="280"/>
      <c r="J847" s="280"/>
      <c r="K847" s="280"/>
      <c r="L847" s="280"/>
      <c r="M847" s="280"/>
      <c r="N847" s="280"/>
      <c r="O847" s="280"/>
      <c r="P847" s="280"/>
      <c r="Q847" s="280"/>
      <c r="R847" s="280"/>
      <c r="S847" s="280"/>
      <c r="T847" s="280"/>
      <c r="U847" s="280"/>
      <c r="V847" s="280"/>
      <c r="W847" s="280"/>
      <c r="X847" s="280"/>
      <c r="Y847" s="280"/>
      <c r="Z847" s="280"/>
      <c r="AA847" s="280"/>
      <c r="AB847" s="280"/>
      <c r="AC847" s="280"/>
      <c r="AD847" s="280"/>
      <c r="AE847" s="280"/>
      <c r="AF847" s="280"/>
      <c r="AG847" s="280"/>
      <c r="AH847" s="280"/>
      <c r="AI847" s="280"/>
    </row>
    <row r="848" ht="14.25" customHeight="1">
      <c r="B848" s="280"/>
      <c r="C848" s="280"/>
      <c r="D848" s="280"/>
      <c r="E848" s="280"/>
      <c r="F848" s="280"/>
      <c r="G848" s="280"/>
      <c r="H848" s="280"/>
      <c r="I848" s="280"/>
      <c r="J848" s="280"/>
      <c r="K848" s="280"/>
      <c r="L848" s="280"/>
      <c r="M848" s="280"/>
      <c r="N848" s="280"/>
      <c r="O848" s="280"/>
      <c r="P848" s="280"/>
      <c r="Q848" s="280"/>
      <c r="R848" s="280"/>
      <c r="S848" s="280"/>
      <c r="T848" s="280"/>
      <c r="U848" s="280"/>
      <c r="V848" s="280"/>
      <c r="W848" s="280"/>
      <c r="X848" s="280"/>
      <c r="Y848" s="280"/>
      <c r="Z848" s="280"/>
      <c r="AA848" s="280"/>
      <c r="AB848" s="280"/>
      <c r="AC848" s="280"/>
      <c r="AD848" s="280"/>
      <c r="AE848" s="280"/>
      <c r="AF848" s="280"/>
      <c r="AG848" s="280"/>
      <c r="AH848" s="280"/>
      <c r="AI848" s="280"/>
    </row>
    <row r="849" ht="14.25" customHeight="1">
      <c r="B849" s="280"/>
      <c r="C849" s="280"/>
      <c r="D849" s="280"/>
      <c r="E849" s="280"/>
      <c r="F849" s="280"/>
      <c r="G849" s="280"/>
      <c r="H849" s="280"/>
      <c r="I849" s="280"/>
      <c r="J849" s="280"/>
      <c r="K849" s="280"/>
      <c r="L849" s="280"/>
      <c r="M849" s="280"/>
      <c r="N849" s="280"/>
      <c r="O849" s="280"/>
      <c r="P849" s="280"/>
      <c r="Q849" s="280"/>
      <c r="R849" s="280"/>
      <c r="S849" s="280"/>
      <c r="T849" s="280"/>
      <c r="U849" s="280"/>
      <c r="V849" s="280"/>
      <c r="W849" s="280"/>
      <c r="X849" s="280"/>
      <c r="Y849" s="280"/>
      <c r="Z849" s="280"/>
      <c r="AA849" s="280"/>
      <c r="AB849" s="280"/>
      <c r="AC849" s="280"/>
      <c r="AD849" s="280"/>
      <c r="AE849" s="280"/>
      <c r="AF849" s="280"/>
      <c r="AG849" s="280"/>
      <c r="AH849" s="280"/>
      <c r="AI849" s="280"/>
    </row>
    <row r="850" ht="14.25" customHeight="1">
      <c r="B850" s="280"/>
      <c r="C850" s="280"/>
      <c r="D850" s="280"/>
      <c r="E850" s="280"/>
      <c r="F850" s="280"/>
      <c r="G850" s="280"/>
      <c r="H850" s="280"/>
      <c r="I850" s="280"/>
      <c r="J850" s="280"/>
      <c r="K850" s="280"/>
      <c r="L850" s="280"/>
      <c r="M850" s="280"/>
      <c r="N850" s="280"/>
      <c r="O850" s="280"/>
      <c r="P850" s="280"/>
      <c r="Q850" s="280"/>
      <c r="R850" s="280"/>
      <c r="S850" s="280"/>
      <c r="T850" s="280"/>
      <c r="U850" s="280"/>
      <c r="V850" s="280"/>
      <c r="W850" s="280"/>
      <c r="X850" s="280"/>
      <c r="Y850" s="280"/>
      <c r="Z850" s="280"/>
      <c r="AA850" s="280"/>
      <c r="AB850" s="280"/>
      <c r="AC850" s="280"/>
      <c r="AD850" s="280"/>
      <c r="AE850" s="280"/>
      <c r="AF850" s="280"/>
      <c r="AG850" s="280"/>
      <c r="AH850" s="280"/>
      <c r="AI850" s="280"/>
    </row>
    <row r="851" ht="14.25" customHeight="1">
      <c r="B851" s="280"/>
      <c r="C851" s="280"/>
      <c r="D851" s="280"/>
      <c r="E851" s="280"/>
      <c r="F851" s="280"/>
      <c r="G851" s="280"/>
      <c r="H851" s="280"/>
      <c r="I851" s="280"/>
      <c r="J851" s="280"/>
      <c r="K851" s="280"/>
      <c r="L851" s="280"/>
      <c r="M851" s="280"/>
      <c r="N851" s="280"/>
      <c r="O851" s="280"/>
      <c r="P851" s="280"/>
      <c r="Q851" s="280"/>
      <c r="R851" s="280"/>
      <c r="S851" s="280"/>
      <c r="T851" s="280"/>
      <c r="U851" s="280"/>
      <c r="V851" s="280"/>
      <c r="W851" s="280"/>
      <c r="X851" s="280"/>
      <c r="Y851" s="280"/>
      <c r="Z851" s="280"/>
      <c r="AA851" s="280"/>
      <c r="AB851" s="280"/>
      <c r="AC851" s="280"/>
      <c r="AD851" s="280"/>
      <c r="AE851" s="280"/>
      <c r="AF851" s="280"/>
      <c r="AG851" s="280"/>
      <c r="AH851" s="280"/>
      <c r="AI851" s="280"/>
    </row>
    <row r="852" ht="14.25" customHeight="1">
      <c r="B852" s="280"/>
      <c r="C852" s="280"/>
      <c r="D852" s="280"/>
      <c r="E852" s="280"/>
      <c r="F852" s="280"/>
      <c r="G852" s="280"/>
      <c r="H852" s="280"/>
      <c r="I852" s="280"/>
      <c r="J852" s="280"/>
      <c r="K852" s="280"/>
      <c r="L852" s="280"/>
      <c r="M852" s="280"/>
      <c r="N852" s="280"/>
      <c r="O852" s="280"/>
      <c r="P852" s="280"/>
      <c r="Q852" s="280"/>
      <c r="R852" s="280"/>
      <c r="S852" s="280"/>
      <c r="T852" s="280"/>
      <c r="U852" s="280"/>
      <c r="V852" s="280"/>
      <c r="W852" s="280"/>
      <c r="X852" s="280"/>
      <c r="Y852" s="280"/>
      <c r="Z852" s="280"/>
      <c r="AA852" s="280"/>
      <c r="AB852" s="280"/>
      <c r="AC852" s="280"/>
      <c r="AD852" s="280"/>
      <c r="AE852" s="280"/>
      <c r="AF852" s="280"/>
      <c r="AG852" s="280"/>
      <c r="AH852" s="280"/>
      <c r="AI852" s="280"/>
    </row>
    <row r="853" ht="14.25" customHeight="1">
      <c r="B853" s="280"/>
      <c r="C853" s="280"/>
      <c r="D853" s="280"/>
      <c r="E853" s="280"/>
      <c r="F853" s="280"/>
      <c r="G853" s="280"/>
      <c r="H853" s="280"/>
      <c r="I853" s="280"/>
      <c r="J853" s="280"/>
      <c r="K853" s="280"/>
      <c r="L853" s="280"/>
      <c r="M853" s="280"/>
      <c r="N853" s="280"/>
      <c r="O853" s="280"/>
      <c r="P853" s="280"/>
      <c r="Q853" s="280"/>
      <c r="R853" s="280"/>
      <c r="S853" s="280"/>
      <c r="T853" s="280"/>
      <c r="U853" s="280"/>
      <c r="V853" s="280"/>
      <c r="W853" s="280"/>
      <c r="X853" s="280"/>
      <c r="Y853" s="280"/>
      <c r="Z853" s="280"/>
      <c r="AA853" s="280"/>
      <c r="AB853" s="280"/>
      <c r="AC853" s="280"/>
      <c r="AD853" s="280"/>
      <c r="AE853" s="280"/>
      <c r="AF853" s="280"/>
      <c r="AG853" s="280"/>
      <c r="AH853" s="280"/>
      <c r="AI853" s="280"/>
    </row>
    <row r="854" ht="14.25" customHeight="1">
      <c r="B854" s="280"/>
      <c r="C854" s="280"/>
      <c r="D854" s="280"/>
      <c r="E854" s="280"/>
      <c r="F854" s="280"/>
      <c r="G854" s="280"/>
      <c r="H854" s="280"/>
      <c r="I854" s="280"/>
      <c r="J854" s="280"/>
      <c r="K854" s="280"/>
      <c r="L854" s="280"/>
      <c r="M854" s="280"/>
      <c r="N854" s="280"/>
      <c r="O854" s="280"/>
      <c r="P854" s="280"/>
      <c r="Q854" s="280"/>
      <c r="R854" s="280"/>
      <c r="S854" s="280"/>
      <c r="T854" s="280"/>
      <c r="U854" s="280"/>
      <c r="V854" s="280"/>
      <c r="W854" s="280"/>
      <c r="X854" s="280"/>
      <c r="Y854" s="280"/>
      <c r="Z854" s="280"/>
      <c r="AA854" s="280"/>
      <c r="AB854" s="280"/>
      <c r="AC854" s="280"/>
      <c r="AD854" s="280"/>
      <c r="AE854" s="280"/>
      <c r="AF854" s="280"/>
      <c r="AG854" s="280"/>
      <c r="AH854" s="280"/>
      <c r="AI854" s="280"/>
    </row>
    <row r="855" ht="14.25" customHeight="1">
      <c r="B855" s="280"/>
      <c r="C855" s="280"/>
      <c r="D855" s="280"/>
      <c r="E855" s="280"/>
      <c r="F855" s="280"/>
      <c r="G855" s="280"/>
      <c r="H855" s="280"/>
      <c r="I855" s="280"/>
      <c r="J855" s="280"/>
      <c r="K855" s="280"/>
      <c r="L855" s="280"/>
      <c r="M855" s="280"/>
      <c r="N855" s="280"/>
      <c r="O855" s="280"/>
      <c r="P855" s="280"/>
      <c r="Q855" s="280"/>
      <c r="R855" s="280"/>
      <c r="S855" s="280"/>
      <c r="T855" s="280"/>
      <c r="U855" s="280"/>
      <c r="V855" s="280"/>
      <c r="W855" s="280"/>
      <c r="X855" s="280"/>
      <c r="Y855" s="280"/>
      <c r="Z855" s="280"/>
      <c r="AA855" s="280"/>
      <c r="AB855" s="280"/>
      <c r="AC855" s="280"/>
      <c r="AD855" s="280"/>
      <c r="AE855" s="280"/>
      <c r="AF855" s="280"/>
      <c r="AG855" s="280"/>
      <c r="AH855" s="280"/>
      <c r="AI855" s="280"/>
    </row>
    <row r="856" ht="14.25" customHeight="1">
      <c r="B856" s="280"/>
      <c r="C856" s="280"/>
      <c r="D856" s="280"/>
      <c r="E856" s="280"/>
      <c r="F856" s="280"/>
      <c r="G856" s="280"/>
      <c r="H856" s="280"/>
      <c r="I856" s="280"/>
      <c r="J856" s="280"/>
      <c r="K856" s="280"/>
      <c r="L856" s="280"/>
      <c r="M856" s="280"/>
      <c r="N856" s="280"/>
      <c r="O856" s="280"/>
      <c r="P856" s="280"/>
      <c r="Q856" s="280"/>
      <c r="R856" s="280"/>
      <c r="S856" s="280"/>
      <c r="T856" s="280"/>
      <c r="U856" s="280"/>
      <c r="V856" s="280"/>
      <c r="W856" s="280"/>
      <c r="X856" s="280"/>
      <c r="Y856" s="280"/>
      <c r="Z856" s="280"/>
      <c r="AA856" s="280"/>
      <c r="AB856" s="280"/>
      <c r="AC856" s="280"/>
      <c r="AD856" s="280"/>
      <c r="AE856" s="280"/>
      <c r="AF856" s="280"/>
      <c r="AG856" s="280"/>
      <c r="AH856" s="280"/>
      <c r="AI856" s="280"/>
    </row>
    <row r="857" ht="14.25" customHeight="1">
      <c r="B857" s="280"/>
      <c r="C857" s="280"/>
      <c r="D857" s="280"/>
      <c r="E857" s="280"/>
      <c r="F857" s="280"/>
      <c r="G857" s="280"/>
      <c r="H857" s="280"/>
      <c r="I857" s="280"/>
      <c r="J857" s="280"/>
      <c r="K857" s="280"/>
      <c r="L857" s="280"/>
      <c r="M857" s="280"/>
      <c r="N857" s="280"/>
      <c r="O857" s="280"/>
      <c r="P857" s="280"/>
      <c r="Q857" s="280"/>
      <c r="R857" s="280"/>
      <c r="S857" s="280"/>
      <c r="T857" s="280"/>
      <c r="U857" s="280"/>
      <c r="V857" s="280"/>
      <c r="W857" s="280"/>
      <c r="X857" s="280"/>
      <c r="Y857" s="280"/>
      <c r="Z857" s="280"/>
      <c r="AA857" s="280"/>
      <c r="AB857" s="280"/>
      <c r="AC857" s="280"/>
      <c r="AD857" s="280"/>
      <c r="AE857" s="280"/>
      <c r="AF857" s="280"/>
      <c r="AG857" s="280"/>
      <c r="AH857" s="280"/>
      <c r="AI857" s="280"/>
    </row>
    <row r="858" ht="14.25" customHeight="1">
      <c r="B858" s="280"/>
      <c r="C858" s="280"/>
      <c r="D858" s="280"/>
      <c r="E858" s="280"/>
      <c r="F858" s="280"/>
      <c r="G858" s="280"/>
      <c r="H858" s="280"/>
      <c r="I858" s="280"/>
      <c r="J858" s="280"/>
      <c r="K858" s="280"/>
      <c r="L858" s="280"/>
      <c r="M858" s="280"/>
      <c r="N858" s="280"/>
      <c r="O858" s="280"/>
      <c r="P858" s="280"/>
      <c r="Q858" s="280"/>
      <c r="R858" s="280"/>
      <c r="S858" s="280"/>
      <c r="T858" s="280"/>
      <c r="U858" s="280"/>
      <c r="V858" s="280"/>
      <c r="W858" s="280"/>
      <c r="X858" s="280"/>
      <c r="Y858" s="280"/>
      <c r="Z858" s="280"/>
      <c r="AA858" s="280"/>
      <c r="AB858" s="280"/>
      <c r="AC858" s="280"/>
      <c r="AD858" s="280"/>
      <c r="AE858" s="280"/>
      <c r="AF858" s="280"/>
      <c r="AG858" s="280"/>
      <c r="AH858" s="280"/>
      <c r="AI858" s="280"/>
    </row>
    <row r="859" ht="14.25" customHeight="1">
      <c r="B859" s="280"/>
      <c r="C859" s="280"/>
      <c r="D859" s="280"/>
      <c r="E859" s="280"/>
      <c r="F859" s="280"/>
      <c r="G859" s="280"/>
      <c r="H859" s="280"/>
      <c r="I859" s="280"/>
      <c r="J859" s="280"/>
      <c r="K859" s="280"/>
      <c r="L859" s="280"/>
      <c r="M859" s="280"/>
      <c r="N859" s="280"/>
      <c r="O859" s="280"/>
      <c r="P859" s="280"/>
      <c r="Q859" s="280"/>
      <c r="R859" s="280"/>
      <c r="S859" s="280"/>
      <c r="T859" s="280"/>
      <c r="U859" s="280"/>
      <c r="V859" s="280"/>
      <c r="W859" s="280"/>
      <c r="X859" s="280"/>
      <c r="Y859" s="280"/>
      <c r="Z859" s="280"/>
      <c r="AA859" s="280"/>
      <c r="AB859" s="280"/>
      <c r="AC859" s="280"/>
      <c r="AD859" s="280"/>
      <c r="AE859" s="280"/>
      <c r="AF859" s="280"/>
      <c r="AG859" s="280"/>
      <c r="AH859" s="280"/>
      <c r="AI859" s="280"/>
    </row>
    <row r="860" ht="14.25" customHeight="1">
      <c r="B860" s="280"/>
      <c r="C860" s="280"/>
      <c r="D860" s="280"/>
      <c r="E860" s="280"/>
      <c r="F860" s="280"/>
      <c r="G860" s="280"/>
      <c r="H860" s="280"/>
      <c r="I860" s="280"/>
      <c r="J860" s="280"/>
      <c r="K860" s="280"/>
      <c r="L860" s="280"/>
      <c r="M860" s="280"/>
      <c r="N860" s="280"/>
      <c r="O860" s="280"/>
      <c r="P860" s="280"/>
      <c r="Q860" s="280"/>
      <c r="R860" s="280"/>
      <c r="S860" s="280"/>
      <c r="T860" s="280"/>
      <c r="U860" s="280"/>
      <c r="V860" s="280"/>
      <c r="W860" s="280"/>
      <c r="X860" s="280"/>
      <c r="Y860" s="280"/>
      <c r="Z860" s="280"/>
      <c r="AA860" s="280"/>
      <c r="AB860" s="280"/>
      <c r="AC860" s="280"/>
      <c r="AD860" s="280"/>
      <c r="AE860" s="280"/>
      <c r="AF860" s="280"/>
      <c r="AG860" s="280"/>
      <c r="AH860" s="280"/>
      <c r="AI860" s="280"/>
    </row>
    <row r="861" ht="14.25" customHeight="1">
      <c r="B861" s="280"/>
      <c r="C861" s="280"/>
      <c r="D861" s="280"/>
      <c r="E861" s="280"/>
      <c r="F861" s="280"/>
      <c r="G861" s="280"/>
      <c r="H861" s="280"/>
      <c r="I861" s="280"/>
      <c r="J861" s="280"/>
      <c r="K861" s="280"/>
      <c r="L861" s="280"/>
      <c r="M861" s="280"/>
      <c r="N861" s="280"/>
      <c r="O861" s="280"/>
      <c r="P861" s="280"/>
      <c r="Q861" s="280"/>
      <c r="R861" s="280"/>
      <c r="S861" s="280"/>
      <c r="T861" s="280"/>
      <c r="U861" s="280"/>
      <c r="V861" s="280"/>
      <c r="W861" s="280"/>
      <c r="X861" s="280"/>
      <c r="Y861" s="280"/>
      <c r="Z861" s="280"/>
      <c r="AA861" s="280"/>
      <c r="AB861" s="280"/>
      <c r="AC861" s="280"/>
      <c r="AD861" s="280"/>
      <c r="AE861" s="280"/>
      <c r="AF861" s="280"/>
      <c r="AG861" s="280"/>
      <c r="AH861" s="280"/>
      <c r="AI861" s="280"/>
    </row>
    <row r="862" ht="14.25" customHeight="1">
      <c r="B862" s="280"/>
      <c r="C862" s="280"/>
      <c r="D862" s="280"/>
      <c r="E862" s="280"/>
      <c r="F862" s="280"/>
      <c r="G862" s="280"/>
      <c r="H862" s="280"/>
      <c r="I862" s="280"/>
      <c r="J862" s="280"/>
      <c r="K862" s="280"/>
      <c r="L862" s="280"/>
      <c r="M862" s="280"/>
      <c r="N862" s="280"/>
      <c r="O862" s="280"/>
      <c r="P862" s="280"/>
      <c r="Q862" s="280"/>
      <c r="R862" s="280"/>
      <c r="S862" s="280"/>
      <c r="T862" s="280"/>
      <c r="U862" s="280"/>
      <c r="V862" s="280"/>
      <c r="W862" s="280"/>
      <c r="X862" s="280"/>
      <c r="Y862" s="280"/>
      <c r="Z862" s="280"/>
      <c r="AA862" s="280"/>
      <c r="AB862" s="280"/>
      <c r="AC862" s="280"/>
      <c r="AD862" s="280"/>
      <c r="AE862" s="280"/>
      <c r="AF862" s="280"/>
      <c r="AG862" s="280"/>
      <c r="AH862" s="280"/>
      <c r="AI862" s="280"/>
    </row>
    <row r="863" ht="14.25" customHeight="1">
      <c r="B863" s="280"/>
      <c r="C863" s="280"/>
      <c r="D863" s="280"/>
      <c r="E863" s="280"/>
      <c r="F863" s="280"/>
      <c r="G863" s="280"/>
      <c r="H863" s="280"/>
      <c r="I863" s="280"/>
      <c r="J863" s="280"/>
      <c r="K863" s="280"/>
      <c r="L863" s="280"/>
      <c r="M863" s="280"/>
      <c r="N863" s="280"/>
      <c r="O863" s="280"/>
      <c r="P863" s="280"/>
      <c r="Q863" s="280"/>
      <c r="R863" s="280"/>
      <c r="S863" s="280"/>
      <c r="T863" s="280"/>
      <c r="U863" s="280"/>
      <c r="V863" s="280"/>
      <c r="W863" s="280"/>
      <c r="X863" s="280"/>
      <c r="Y863" s="280"/>
      <c r="Z863" s="280"/>
      <c r="AA863" s="280"/>
      <c r="AB863" s="280"/>
      <c r="AC863" s="280"/>
      <c r="AD863" s="280"/>
      <c r="AE863" s="280"/>
      <c r="AF863" s="280"/>
      <c r="AG863" s="280"/>
      <c r="AH863" s="280"/>
      <c r="AI863" s="280"/>
    </row>
    <row r="864" ht="14.25" customHeight="1">
      <c r="B864" s="280"/>
      <c r="C864" s="280"/>
      <c r="D864" s="280"/>
      <c r="E864" s="280"/>
      <c r="F864" s="280"/>
      <c r="G864" s="280"/>
      <c r="H864" s="280"/>
      <c r="I864" s="280"/>
      <c r="J864" s="280"/>
      <c r="K864" s="280"/>
      <c r="L864" s="280"/>
      <c r="M864" s="280"/>
      <c r="N864" s="280"/>
      <c r="O864" s="280"/>
      <c r="P864" s="280"/>
      <c r="Q864" s="280"/>
      <c r="R864" s="280"/>
      <c r="S864" s="280"/>
      <c r="T864" s="280"/>
      <c r="U864" s="280"/>
      <c r="V864" s="280"/>
      <c r="W864" s="280"/>
      <c r="X864" s="280"/>
      <c r="Y864" s="280"/>
      <c r="Z864" s="280"/>
      <c r="AA864" s="280"/>
      <c r="AB864" s="280"/>
      <c r="AC864" s="280"/>
      <c r="AD864" s="280"/>
      <c r="AE864" s="280"/>
      <c r="AF864" s="280"/>
      <c r="AG864" s="280"/>
      <c r="AH864" s="280"/>
      <c r="AI864" s="280"/>
    </row>
    <row r="865" ht="14.25" customHeight="1">
      <c r="B865" s="280"/>
      <c r="C865" s="280"/>
      <c r="D865" s="280"/>
      <c r="E865" s="280"/>
      <c r="F865" s="280"/>
      <c r="G865" s="280"/>
      <c r="H865" s="280"/>
      <c r="I865" s="280"/>
      <c r="J865" s="280"/>
      <c r="K865" s="280"/>
      <c r="L865" s="280"/>
      <c r="M865" s="280"/>
      <c r="N865" s="280"/>
      <c r="O865" s="280"/>
      <c r="P865" s="280"/>
      <c r="Q865" s="280"/>
      <c r="R865" s="280"/>
      <c r="S865" s="280"/>
      <c r="T865" s="280"/>
      <c r="U865" s="280"/>
      <c r="V865" s="280"/>
      <c r="W865" s="280"/>
      <c r="X865" s="280"/>
      <c r="Y865" s="280"/>
      <c r="Z865" s="280"/>
      <c r="AA865" s="280"/>
      <c r="AB865" s="280"/>
      <c r="AC865" s="280"/>
      <c r="AD865" s="280"/>
      <c r="AE865" s="280"/>
      <c r="AF865" s="280"/>
      <c r="AG865" s="280"/>
      <c r="AH865" s="280"/>
      <c r="AI865" s="280"/>
    </row>
    <row r="866" ht="14.25" customHeight="1">
      <c r="B866" s="280"/>
      <c r="C866" s="280"/>
      <c r="D866" s="280"/>
      <c r="E866" s="280"/>
      <c r="F866" s="280"/>
      <c r="G866" s="280"/>
      <c r="H866" s="280"/>
      <c r="I866" s="280"/>
      <c r="J866" s="280"/>
      <c r="K866" s="280"/>
      <c r="L866" s="280"/>
      <c r="M866" s="280"/>
      <c r="N866" s="280"/>
      <c r="O866" s="280"/>
      <c r="P866" s="280"/>
      <c r="Q866" s="280"/>
      <c r="R866" s="280"/>
      <c r="S866" s="280"/>
      <c r="T866" s="280"/>
      <c r="U866" s="280"/>
      <c r="V866" s="280"/>
      <c r="W866" s="280"/>
      <c r="X866" s="280"/>
      <c r="Y866" s="280"/>
      <c r="Z866" s="280"/>
      <c r="AA866" s="280"/>
      <c r="AB866" s="280"/>
      <c r="AC866" s="280"/>
      <c r="AD866" s="280"/>
      <c r="AE866" s="280"/>
      <c r="AF866" s="280"/>
      <c r="AG866" s="280"/>
      <c r="AH866" s="280"/>
      <c r="AI866" s="280"/>
    </row>
    <row r="867" ht="14.25" customHeight="1">
      <c r="B867" s="280"/>
      <c r="C867" s="280"/>
      <c r="D867" s="280"/>
      <c r="E867" s="280"/>
      <c r="F867" s="280"/>
      <c r="G867" s="280"/>
      <c r="H867" s="280"/>
      <c r="I867" s="280"/>
      <c r="J867" s="280"/>
      <c r="K867" s="280"/>
      <c r="L867" s="280"/>
      <c r="M867" s="280"/>
      <c r="N867" s="280"/>
      <c r="O867" s="280"/>
      <c r="P867" s="280"/>
      <c r="Q867" s="280"/>
      <c r="R867" s="280"/>
      <c r="S867" s="280"/>
      <c r="T867" s="280"/>
      <c r="U867" s="280"/>
      <c r="V867" s="280"/>
      <c r="W867" s="280"/>
      <c r="X867" s="280"/>
      <c r="Y867" s="280"/>
      <c r="Z867" s="280"/>
      <c r="AA867" s="280"/>
      <c r="AB867" s="280"/>
      <c r="AC867" s="280"/>
      <c r="AD867" s="280"/>
      <c r="AE867" s="280"/>
      <c r="AF867" s="280"/>
      <c r="AG867" s="280"/>
      <c r="AH867" s="280"/>
      <c r="AI867" s="280"/>
    </row>
    <row r="868" ht="14.25" customHeight="1">
      <c r="B868" s="280"/>
      <c r="C868" s="280"/>
      <c r="D868" s="280"/>
      <c r="E868" s="280"/>
      <c r="F868" s="280"/>
      <c r="G868" s="280"/>
      <c r="H868" s="280"/>
      <c r="I868" s="280"/>
      <c r="J868" s="280"/>
      <c r="K868" s="280"/>
      <c r="L868" s="280"/>
      <c r="M868" s="280"/>
      <c r="N868" s="280"/>
      <c r="O868" s="280"/>
      <c r="P868" s="280"/>
      <c r="Q868" s="280"/>
      <c r="R868" s="280"/>
      <c r="S868" s="280"/>
      <c r="T868" s="280"/>
      <c r="U868" s="280"/>
      <c r="V868" s="280"/>
      <c r="W868" s="280"/>
      <c r="X868" s="280"/>
      <c r="Y868" s="280"/>
      <c r="Z868" s="280"/>
      <c r="AA868" s="280"/>
      <c r="AB868" s="280"/>
      <c r="AC868" s="280"/>
      <c r="AD868" s="280"/>
      <c r="AE868" s="280"/>
      <c r="AF868" s="280"/>
      <c r="AG868" s="280"/>
      <c r="AH868" s="280"/>
      <c r="AI868" s="280"/>
    </row>
    <row r="869" ht="14.25" customHeight="1">
      <c r="B869" s="280"/>
      <c r="C869" s="280"/>
      <c r="D869" s="280"/>
      <c r="E869" s="280"/>
      <c r="F869" s="280"/>
      <c r="G869" s="280"/>
      <c r="H869" s="280"/>
      <c r="I869" s="280"/>
      <c r="J869" s="280"/>
      <c r="K869" s="280"/>
      <c r="L869" s="280"/>
      <c r="M869" s="280"/>
      <c r="N869" s="280"/>
      <c r="O869" s="280"/>
      <c r="P869" s="280"/>
      <c r="Q869" s="280"/>
      <c r="R869" s="280"/>
      <c r="S869" s="280"/>
      <c r="T869" s="280"/>
      <c r="U869" s="280"/>
      <c r="V869" s="280"/>
      <c r="W869" s="280"/>
      <c r="X869" s="280"/>
      <c r="Y869" s="280"/>
      <c r="Z869" s="280"/>
      <c r="AA869" s="280"/>
      <c r="AB869" s="280"/>
      <c r="AC869" s="280"/>
      <c r="AD869" s="280"/>
      <c r="AE869" s="280"/>
      <c r="AF869" s="280"/>
      <c r="AG869" s="280"/>
      <c r="AH869" s="280"/>
      <c r="AI869" s="280"/>
    </row>
    <row r="870" ht="14.25" customHeight="1">
      <c r="B870" s="280"/>
      <c r="C870" s="280"/>
      <c r="D870" s="280"/>
      <c r="E870" s="280"/>
      <c r="F870" s="280"/>
      <c r="G870" s="280"/>
      <c r="H870" s="280"/>
      <c r="I870" s="280"/>
      <c r="J870" s="280"/>
      <c r="K870" s="280"/>
      <c r="L870" s="280"/>
      <c r="M870" s="280"/>
      <c r="N870" s="280"/>
      <c r="O870" s="280"/>
      <c r="P870" s="280"/>
      <c r="Q870" s="280"/>
      <c r="R870" s="280"/>
      <c r="S870" s="280"/>
      <c r="T870" s="280"/>
      <c r="U870" s="280"/>
      <c r="V870" s="280"/>
      <c r="W870" s="280"/>
      <c r="X870" s="280"/>
      <c r="Y870" s="280"/>
      <c r="Z870" s="280"/>
      <c r="AA870" s="280"/>
      <c r="AB870" s="280"/>
      <c r="AC870" s="280"/>
      <c r="AD870" s="280"/>
      <c r="AE870" s="280"/>
      <c r="AF870" s="280"/>
      <c r="AG870" s="280"/>
      <c r="AH870" s="280"/>
      <c r="AI870" s="280"/>
    </row>
    <row r="871" ht="14.25" customHeight="1">
      <c r="B871" s="280"/>
      <c r="C871" s="280"/>
      <c r="D871" s="280"/>
      <c r="E871" s="280"/>
      <c r="F871" s="280"/>
      <c r="G871" s="280"/>
      <c r="H871" s="280"/>
      <c r="I871" s="280"/>
      <c r="J871" s="280"/>
      <c r="K871" s="280"/>
      <c r="L871" s="280"/>
      <c r="M871" s="280"/>
      <c r="N871" s="280"/>
      <c r="O871" s="280"/>
      <c r="P871" s="280"/>
      <c r="Q871" s="280"/>
      <c r="R871" s="280"/>
      <c r="S871" s="280"/>
      <c r="T871" s="280"/>
      <c r="U871" s="280"/>
      <c r="V871" s="280"/>
      <c r="W871" s="280"/>
      <c r="X871" s="280"/>
      <c r="Y871" s="280"/>
      <c r="Z871" s="280"/>
      <c r="AA871" s="280"/>
      <c r="AB871" s="280"/>
      <c r="AC871" s="280"/>
      <c r="AD871" s="280"/>
      <c r="AE871" s="280"/>
      <c r="AF871" s="280"/>
      <c r="AG871" s="280"/>
      <c r="AH871" s="280"/>
      <c r="AI871" s="280"/>
    </row>
    <row r="872" ht="14.25" customHeight="1">
      <c r="B872" s="280"/>
      <c r="C872" s="280"/>
      <c r="D872" s="280"/>
      <c r="E872" s="280"/>
      <c r="F872" s="280"/>
      <c r="G872" s="280"/>
      <c r="H872" s="280"/>
      <c r="I872" s="280"/>
      <c r="J872" s="280"/>
      <c r="K872" s="280"/>
      <c r="L872" s="280"/>
      <c r="M872" s="280"/>
      <c r="N872" s="280"/>
      <c r="O872" s="280"/>
      <c r="P872" s="280"/>
      <c r="Q872" s="280"/>
      <c r="R872" s="280"/>
      <c r="S872" s="280"/>
      <c r="T872" s="280"/>
      <c r="U872" s="280"/>
      <c r="V872" s="280"/>
      <c r="W872" s="280"/>
      <c r="X872" s="280"/>
      <c r="Y872" s="280"/>
      <c r="Z872" s="280"/>
      <c r="AA872" s="280"/>
      <c r="AB872" s="280"/>
      <c r="AC872" s="280"/>
      <c r="AD872" s="280"/>
      <c r="AE872" s="280"/>
      <c r="AF872" s="280"/>
      <c r="AG872" s="280"/>
      <c r="AH872" s="280"/>
      <c r="AI872" s="280"/>
    </row>
    <row r="873" ht="14.25" customHeight="1">
      <c r="B873" s="280"/>
      <c r="C873" s="280"/>
      <c r="D873" s="280"/>
      <c r="E873" s="280"/>
      <c r="F873" s="280"/>
      <c r="G873" s="280"/>
      <c r="H873" s="280"/>
      <c r="I873" s="280"/>
      <c r="J873" s="280"/>
      <c r="K873" s="280"/>
      <c r="L873" s="280"/>
      <c r="M873" s="280"/>
      <c r="N873" s="280"/>
      <c r="O873" s="280"/>
      <c r="P873" s="280"/>
      <c r="Q873" s="280"/>
      <c r="R873" s="280"/>
      <c r="S873" s="280"/>
      <c r="T873" s="280"/>
      <c r="U873" s="280"/>
      <c r="V873" s="280"/>
      <c r="W873" s="280"/>
      <c r="X873" s="280"/>
      <c r="Y873" s="280"/>
      <c r="Z873" s="280"/>
      <c r="AA873" s="280"/>
      <c r="AB873" s="280"/>
      <c r="AC873" s="280"/>
      <c r="AD873" s="280"/>
      <c r="AE873" s="280"/>
      <c r="AF873" s="280"/>
      <c r="AG873" s="280"/>
      <c r="AH873" s="280"/>
      <c r="AI873" s="280"/>
    </row>
    <row r="874" ht="14.25" customHeight="1">
      <c r="B874" s="280"/>
      <c r="C874" s="280"/>
      <c r="D874" s="280"/>
      <c r="E874" s="280"/>
      <c r="F874" s="280"/>
      <c r="G874" s="280"/>
      <c r="H874" s="280"/>
      <c r="I874" s="280"/>
      <c r="J874" s="280"/>
      <c r="K874" s="280"/>
      <c r="L874" s="280"/>
      <c r="M874" s="280"/>
      <c r="N874" s="280"/>
      <c r="O874" s="280"/>
      <c r="P874" s="280"/>
      <c r="Q874" s="280"/>
      <c r="R874" s="280"/>
      <c r="S874" s="280"/>
      <c r="T874" s="280"/>
      <c r="U874" s="280"/>
      <c r="V874" s="280"/>
      <c r="W874" s="280"/>
      <c r="X874" s="280"/>
      <c r="Y874" s="280"/>
      <c r="Z874" s="280"/>
      <c r="AA874" s="280"/>
      <c r="AB874" s="280"/>
      <c r="AC874" s="280"/>
      <c r="AD874" s="280"/>
      <c r="AE874" s="280"/>
      <c r="AF874" s="280"/>
      <c r="AG874" s="280"/>
      <c r="AH874" s="280"/>
      <c r="AI874" s="280"/>
    </row>
    <row r="875" ht="14.25" customHeight="1">
      <c r="B875" s="280"/>
      <c r="C875" s="280"/>
      <c r="D875" s="280"/>
      <c r="E875" s="280"/>
      <c r="F875" s="280"/>
      <c r="G875" s="280"/>
      <c r="H875" s="280"/>
      <c r="I875" s="280"/>
      <c r="J875" s="280"/>
      <c r="K875" s="280"/>
      <c r="L875" s="280"/>
      <c r="M875" s="280"/>
      <c r="N875" s="280"/>
      <c r="O875" s="280"/>
      <c r="P875" s="280"/>
      <c r="Q875" s="280"/>
      <c r="R875" s="280"/>
      <c r="S875" s="280"/>
      <c r="T875" s="280"/>
      <c r="U875" s="280"/>
      <c r="V875" s="280"/>
      <c r="W875" s="280"/>
      <c r="X875" s="280"/>
      <c r="Y875" s="280"/>
      <c r="Z875" s="280"/>
      <c r="AA875" s="280"/>
      <c r="AB875" s="280"/>
      <c r="AC875" s="280"/>
      <c r="AD875" s="280"/>
      <c r="AE875" s="280"/>
      <c r="AF875" s="280"/>
      <c r="AG875" s="280"/>
      <c r="AH875" s="280"/>
      <c r="AI875" s="280"/>
    </row>
    <row r="876" ht="14.25" customHeight="1">
      <c r="B876" s="280"/>
      <c r="C876" s="280"/>
      <c r="D876" s="280"/>
      <c r="E876" s="280"/>
      <c r="F876" s="280"/>
      <c r="G876" s="280"/>
      <c r="H876" s="280"/>
      <c r="I876" s="280"/>
      <c r="J876" s="280"/>
      <c r="K876" s="280"/>
      <c r="L876" s="280"/>
      <c r="M876" s="280"/>
      <c r="N876" s="280"/>
      <c r="O876" s="280"/>
      <c r="P876" s="280"/>
      <c r="Q876" s="280"/>
      <c r="R876" s="280"/>
      <c r="S876" s="280"/>
      <c r="T876" s="280"/>
      <c r="U876" s="280"/>
      <c r="V876" s="280"/>
      <c r="W876" s="280"/>
      <c r="X876" s="280"/>
      <c r="Y876" s="280"/>
      <c r="Z876" s="280"/>
      <c r="AA876" s="280"/>
      <c r="AB876" s="280"/>
      <c r="AC876" s="280"/>
      <c r="AD876" s="280"/>
      <c r="AE876" s="280"/>
      <c r="AF876" s="280"/>
      <c r="AG876" s="280"/>
      <c r="AH876" s="280"/>
      <c r="AI876" s="280"/>
    </row>
    <row r="877" ht="14.25" customHeight="1">
      <c r="B877" s="280"/>
      <c r="C877" s="280"/>
      <c r="D877" s="280"/>
      <c r="E877" s="280"/>
      <c r="F877" s="280"/>
      <c r="G877" s="280"/>
      <c r="H877" s="280"/>
      <c r="I877" s="280"/>
      <c r="J877" s="280"/>
      <c r="K877" s="280"/>
      <c r="L877" s="280"/>
      <c r="M877" s="280"/>
      <c r="N877" s="280"/>
      <c r="O877" s="280"/>
      <c r="P877" s="280"/>
      <c r="Q877" s="280"/>
      <c r="R877" s="280"/>
      <c r="S877" s="280"/>
      <c r="T877" s="280"/>
      <c r="U877" s="280"/>
      <c r="V877" s="280"/>
      <c r="W877" s="280"/>
      <c r="X877" s="280"/>
      <c r="Y877" s="280"/>
      <c r="Z877" s="280"/>
      <c r="AA877" s="280"/>
      <c r="AB877" s="280"/>
      <c r="AC877" s="280"/>
      <c r="AD877" s="280"/>
      <c r="AE877" s="280"/>
      <c r="AF877" s="280"/>
      <c r="AG877" s="280"/>
      <c r="AH877" s="280"/>
      <c r="AI877" s="280"/>
    </row>
    <row r="878" ht="14.25" customHeight="1">
      <c r="B878" s="280"/>
      <c r="C878" s="280"/>
      <c r="D878" s="280"/>
      <c r="E878" s="280"/>
      <c r="F878" s="280"/>
      <c r="G878" s="280"/>
      <c r="H878" s="280"/>
      <c r="I878" s="280"/>
      <c r="J878" s="280"/>
      <c r="K878" s="280"/>
      <c r="L878" s="280"/>
      <c r="M878" s="280"/>
      <c r="N878" s="280"/>
      <c r="O878" s="280"/>
      <c r="P878" s="280"/>
      <c r="Q878" s="280"/>
      <c r="R878" s="280"/>
      <c r="S878" s="280"/>
      <c r="T878" s="280"/>
      <c r="U878" s="280"/>
      <c r="V878" s="280"/>
      <c r="W878" s="280"/>
      <c r="X878" s="280"/>
      <c r="Y878" s="280"/>
      <c r="Z878" s="280"/>
      <c r="AA878" s="280"/>
      <c r="AB878" s="280"/>
      <c r="AC878" s="280"/>
      <c r="AD878" s="280"/>
      <c r="AE878" s="280"/>
      <c r="AF878" s="280"/>
      <c r="AG878" s="280"/>
      <c r="AH878" s="280"/>
      <c r="AI878" s="280"/>
    </row>
    <row r="879" ht="14.25" customHeight="1">
      <c r="B879" s="280"/>
      <c r="C879" s="280"/>
      <c r="D879" s="280"/>
      <c r="E879" s="280"/>
      <c r="F879" s="280"/>
      <c r="G879" s="280"/>
      <c r="H879" s="280"/>
      <c r="I879" s="280"/>
      <c r="J879" s="280"/>
      <c r="K879" s="280"/>
      <c r="L879" s="280"/>
      <c r="M879" s="280"/>
      <c r="N879" s="280"/>
      <c r="O879" s="280"/>
      <c r="P879" s="280"/>
      <c r="Q879" s="280"/>
      <c r="R879" s="280"/>
      <c r="S879" s="280"/>
      <c r="T879" s="280"/>
      <c r="U879" s="280"/>
      <c r="V879" s="280"/>
      <c r="W879" s="280"/>
      <c r="X879" s="280"/>
      <c r="Y879" s="280"/>
      <c r="Z879" s="280"/>
      <c r="AA879" s="280"/>
      <c r="AB879" s="280"/>
      <c r="AC879" s="280"/>
      <c r="AD879" s="280"/>
      <c r="AE879" s="280"/>
      <c r="AF879" s="280"/>
      <c r="AG879" s="280"/>
      <c r="AH879" s="280"/>
      <c r="AI879" s="280"/>
    </row>
    <row r="880" ht="14.25" customHeight="1">
      <c r="B880" s="280"/>
      <c r="C880" s="280"/>
      <c r="D880" s="280"/>
      <c r="E880" s="280"/>
      <c r="F880" s="280"/>
      <c r="G880" s="280"/>
      <c r="H880" s="280"/>
      <c r="I880" s="280"/>
      <c r="J880" s="280"/>
      <c r="K880" s="280"/>
      <c r="L880" s="280"/>
      <c r="M880" s="280"/>
      <c r="N880" s="280"/>
      <c r="O880" s="280"/>
      <c r="P880" s="280"/>
      <c r="Q880" s="280"/>
      <c r="R880" s="280"/>
      <c r="S880" s="280"/>
      <c r="T880" s="280"/>
      <c r="U880" s="280"/>
      <c r="V880" s="280"/>
      <c r="W880" s="280"/>
      <c r="X880" s="280"/>
      <c r="Y880" s="280"/>
      <c r="Z880" s="280"/>
      <c r="AA880" s="280"/>
      <c r="AB880" s="280"/>
      <c r="AC880" s="280"/>
      <c r="AD880" s="280"/>
      <c r="AE880" s="280"/>
      <c r="AF880" s="280"/>
      <c r="AG880" s="280"/>
      <c r="AH880" s="280"/>
      <c r="AI880" s="280"/>
    </row>
    <row r="881" ht="14.25" customHeight="1">
      <c r="B881" s="280"/>
      <c r="C881" s="280"/>
      <c r="D881" s="280"/>
      <c r="E881" s="280"/>
      <c r="F881" s="280"/>
      <c r="G881" s="280"/>
      <c r="H881" s="280"/>
      <c r="I881" s="280"/>
      <c r="J881" s="280"/>
      <c r="K881" s="280"/>
      <c r="L881" s="280"/>
      <c r="M881" s="280"/>
      <c r="N881" s="280"/>
      <c r="O881" s="280"/>
      <c r="P881" s="280"/>
      <c r="Q881" s="280"/>
      <c r="R881" s="280"/>
      <c r="S881" s="280"/>
      <c r="T881" s="280"/>
      <c r="U881" s="280"/>
      <c r="V881" s="280"/>
      <c r="W881" s="280"/>
      <c r="X881" s="280"/>
      <c r="Y881" s="280"/>
      <c r="Z881" s="280"/>
      <c r="AA881" s="280"/>
      <c r="AB881" s="280"/>
      <c r="AC881" s="280"/>
      <c r="AD881" s="280"/>
      <c r="AE881" s="280"/>
      <c r="AF881" s="280"/>
      <c r="AG881" s="280"/>
      <c r="AH881" s="280"/>
      <c r="AI881" s="280"/>
    </row>
    <row r="882" ht="14.25" customHeight="1">
      <c r="B882" s="280"/>
      <c r="C882" s="280"/>
      <c r="D882" s="280"/>
      <c r="E882" s="280"/>
      <c r="F882" s="280"/>
      <c r="G882" s="280"/>
      <c r="H882" s="280"/>
      <c r="I882" s="280"/>
      <c r="J882" s="280"/>
      <c r="K882" s="280"/>
      <c r="L882" s="280"/>
      <c r="M882" s="280"/>
      <c r="N882" s="280"/>
      <c r="O882" s="280"/>
      <c r="P882" s="280"/>
      <c r="Q882" s="280"/>
      <c r="R882" s="280"/>
      <c r="S882" s="280"/>
      <c r="T882" s="280"/>
      <c r="U882" s="280"/>
      <c r="V882" s="280"/>
      <c r="W882" s="280"/>
      <c r="X882" s="280"/>
      <c r="Y882" s="280"/>
      <c r="Z882" s="280"/>
      <c r="AA882" s="280"/>
      <c r="AB882" s="280"/>
      <c r="AC882" s="280"/>
      <c r="AD882" s="280"/>
      <c r="AE882" s="280"/>
      <c r="AF882" s="280"/>
      <c r="AG882" s="280"/>
      <c r="AH882" s="280"/>
      <c r="AI882" s="280"/>
    </row>
    <row r="883" ht="14.25" customHeight="1">
      <c r="B883" s="280"/>
      <c r="C883" s="280"/>
      <c r="D883" s="280"/>
      <c r="E883" s="280"/>
      <c r="F883" s="280"/>
      <c r="G883" s="280"/>
      <c r="H883" s="280"/>
      <c r="I883" s="280"/>
      <c r="J883" s="280"/>
      <c r="K883" s="280"/>
      <c r="L883" s="280"/>
      <c r="M883" s="280"/>
      <c r="N883" s="280"/>
      <c r="O883" s="280"/>
      <c r="P883" s="280"/>
      <c r="Q883" s="280"/>
      <c r="R883" s="280"/>
      <c r="S883" s="280"/>
      <c r="T883" s="280"/>
      <c r="U883" s="280"/>
      <c r="V883" s="280"/>
      <c r="W883" s="280"/>
      <c r="X883" s="280"/>
      <c r="Y883" s="280"/>
      <c r="Z883" s="280"/>
      <c r="AA883" s="280"/>
      <c r="AB883" s="280"/>
      <c r="AC883" s="280"/>
      <c r="AD883" s="280"/>
      <c r="AE883" s="280"/>
      <c r="AF883" s="280"/>
      <c r="AG883" s="280"/>
      <c r="AH883" s="280"/>
      <c r="AI883" s="280"/>
    </row>
    <row r="884" ht="14.25" customHeight="1">
      <c r="B884" s="280"/>
      <c r="C884" s="280"/>
      <c r="D884" s="280"/>
      <c r="E884" s="280"/>
      <c r="F884" s="280"/>
      <c r="G884" s="280"/>
      <c r="H884" s="280"/>
      <c r="I884" s="280"/>
      <c r="J884" s="280"/>
      <c r="K884" s="280"/>
      <c r="L884" s="280"/>
      <c r="M884" s="280"/>
      <c r="N884" s="280"/>
      <c r="O884" s="280"/>
      <c r="P884" s="280"/>
      <c r="Q884" s="280"/>
      <c r="R884" s="280"/>
      <c r="S884" s="280"/>
      <c r="T884" s="280"/>
      <c r="U884" s="280"/>
      <c r="V884" s="280"/>
      <c r="W884" s="280"/>
      <c r="X884" s="280"/>
      <c r="Y884" s="280"/>
      <c r="Z884" s="280"/>
      <c r="AA884" s="280"/>
      <c r="AB884" s="280"/>
      <c r="AC884" s="280"/>
      <c r="AD884" s="280"/>
      <c r="AE884" s="280"/>
      <c r="AF884" s="280"/>
      <c r="AG884" s="280"/>
      <c r="AH884" s="280"/>
      <c r="AI884" s="280"/>
    </row>
    <row r="885" ht="14.25" customHeight="1">
      <c r="B885" s="280"/>
      <c r="C885" s="280"/>
      <c r="D885" s="280"/>
      <c r="E885" s="280"/>
      <c r="F885" s="280"/>
      <c r="G885" s="280"/>
      <c r="H885" s="280"/>
      <c r="I885" s="280"/>
      <c r="J885" s="280"/>
      <c r="K885" s="280"/>
      <c r="L885" s="280"/>
      <c r="M885" s="280"/>
      <c r="N885" s="280"/>
      <c r="O885" s="280"/>
      <c r="P885" s="280"/>
      <c r="Q885" s="280"/>
      <c r="R885" s="280"/>
      <c r="S885" s="280"/>
      <c r="T885" s="280"/>
      <c r="U885" s="280"/>
      <c r="V885" s="280"/>
      <c r="W885" s="280"/>
      <c r="X885" s="280"/>
      <c r="Y885" s="280"/>
      <c r="Z885" s="280"/>
      <c r="AA885" s="280"/>
      <c r="AB885" s="280"/>
      <c r="AC885" s="280"/>
      <c r="AD885" s="280"/>
      <c r="AE885" s="280"/>
      <c r="AF885" s="280"/>
      <c r="AG885" s="280"/>
      <c r="AH885" s="280"/>
      <c r="AI885" s="280"/>
    </row>
    <row r="886" ht="14.25" customHeight="1">
      <c r="B886" s="280"/>
      <c r="C886" s="280"/>
      <c r="D886" s="280"/>
      <c r="E886" s="280"/>
      <c r="F886" s="280"/>
      <c r="G886" s="280"/>
      <c r="H886" s="280"/>
      <c r="I886" s="280"/>
      <c r="J886" s="280"/>
      <c r="K886" s="280"/>
      <c r="L886" s="280"/>
      <c r="M886" s="280"/>
      <c r="N886" s="280"/>
      <c r="O886" s="280"/>
      <c r="P886" s="280"/>
      <c r="Q886" s="280"/>
      <c r="R886" s="280"/>
      <c r="S886" s="280"/>
      <c r="T886" s="280"/>
      <c r="U886" s="280"/>
      <c r="V886" s="280"/>
      <c r="W886" s="280"/>
      <c r="X886" s="280"/>
      <c r="Y886" s="280"/>
      <c r="Z886" s="280"/>
      <c r="AA886" s="280"/>
      <c r="AB886" s="280"/>
      <c r="AC886" s="280"/>
      <c r="AD886" s="280"/>
      <c r="AE886" s="280"/>
      <c r="AF886" s="280"/>
      <c r="AG886" s="280"/>
      <c r="AH886" s="280"/>
      <c r="AI886" s="280"/>
    </row>
    <row r="887" ht="14.25" customHeight="1">
      <c r="B887" s="280"/>
      <c r="C887" s="280"/>
      <c r="D887" s="280"/>
      <c r="E887" s="280"/>
      <c r="F887" s="280"/>
      <c r="G887" s="280"/>
      <c r="H887" s="280"/>
      <c r="I887" s="280"/>
      <c r="J887" s="280"/>
      <c r="K887" s="280"/>
      <c r="L887" s="280"/>
      <c r="M887" s="280"/>
      <c r="N887" s="280"/>
      <c r="O887" s="280"/>
      <c r="P887" s="280"/>
      <c r="Q887" s="280"/>
      <c r="R887" s="280"/>
      <c r="S887" s="280"/>
      <c r="T887" s="280"/>
      <c r="U887" s="280"/>
      <c r="V887" s="280"/>
      <c r="W887" s="280"/>
      <c r="X887" s="280"/>
      <c r="Y887" s="280"/>
      <c r="Z887" s="280"/>
      <c r="AA887" s="280"/>
      <c r="AB887" s="280"/>
      <c r="AC887" s="280"/>
      <c r="AD887" s="280"/>
      <c r="AE887" s="280"/>
      <c r="AF887" s="280"/>
      <c r="AG887" s="280"/>
      <c r="AH887" s="280"/>
      <c r="AI887" s="280"/>
    </row>
    <row r="888" ht="14.25" customHeight="1">
      <c r="B888" s="280"/>
      <c r="C888" s="280"/>
      <c r="D888" s="280"/>
      <c r="E888" s="280"/>
      <c r="F888" s="280"/>
      <c r="G888" s="280"/>
      <c r="H888" s="280"/>
      <c r="I888" s="280"/>
      <c r="J888" s="280"/>
      <c r="K888" s="280"/>
      <c r="L888" s="280"/>
      <c r="M888" s="280"/>
      <c r="N888" s="280"/>
      <c r="O888" s="280"/>
      <c r="P888" s="280"/>
      <c r="Q888" s="280"/>
      <c r="R888" s="280"/>
      <c r="S888" s="280"/>
      <c r="T888" s="280"/>
      <c r="U888" s="280"/>
      <c r="V888" s="280"/>
      <c r="W888" s="280"/>
      <c r="X888" s="280"/>
      <c r="Y888" s="280"/>
      <c r="Z888" s="280"/>
      <c r="AA888" s="280"/>
      <c r="AB888" s="280"/>
      <c r="AC888" s="280"/>
      <c r="AD888" s="280"/>
      <c r="AE888" s="280"/>
      <c r="AF888" s="280"/>
      <c r="AG888" s="280"/>
      <c r="AH888" s="280"/>
      <c r="AI888" s="280"/>
    </row>
    <row r="889" ht="14.25" customHeight="1">
      <c r="B889" s="280"/>
      <c r="C889" s="280"/>
      <c r="D889" s="280"/>
      <c r="E889" s="280"/>
      <c r="F889" s="280"/>
      <c r="G889" s="280"/>
      <c r="H889" s="280"/>
      <c r="I889" s="280"/>
      <c r="J889" s="280"/>
      <c r="K889" s="280"/>
      <c r="L889" s="280"/>
      <c r="M889" s="280"/>
      <c r="N889" s="280"/>
      <c r="O889" s="280"/>
      <c r="P889" s="280"/>
      <c r="Q889" s="280"/>
      <c r="R889" s="280"/>
      <c r="S889" s="280"/>
      <c r="T889" s="280"/>
      <c r="U889" s="280"/>
      <c r="V889" s="280"/>
      <c r="W889" s="280"/>
      <c r="X889" s="280"/>
      <c r="Y889" s="280"/>
      <c r="Z889" s="280"/>
      <c r="AA889" s="280"/>
      <c r="AB889" s="280"/>
      <c r="AC889" s="280"/>
      <c r="AD889" s="280"/>
      <c r="AE889" s="280"/>
      <c r="AF889" s="280"/>
      <c r="AG889" s="280"/>
      <c r="AH889" s="280"/>
      <c r="AI889" s="280"/>
    </row>
    <row r="890" ht="14.25" customHeight="1">
      <c r="B890" s="280"/>
      <c r="C890" s="280"/>
      <c r="D890" s="280"/>
      <c r="E890" s="280"/>
      <c r="F890" s="280"/>
      <c r="G890" s="280"/>
      <c r="H890" s="280"/>
      <c r="I890" s="280"/>
      <c r="J890" s="280"/>
      <c r="K890" s="280"/>
      <c r="L890" s="280"/>
      <c r="M890" s="280"/>
      <c r="N890" s="280"/>
      <c r="O890" s="280"/>
      <c r="P890" s="280"/>
      <c r="Q890" s="280"/>
      <c r="R890" s="280"/>
      <c r="S890" s="280"/>
      <c r="T890" s="280"/>
      <c r="U890" s="280"/>
      <c r="V890" s="280"/>
      <c r="W890" s="280"/>
      <c r="X890" s="280"/>
      <c r="Y890" s="280"/>
      <c r="Z890" s="280"/>
      <c r="AA890" s="280"/>
      <c r="AB890" s="280"/>
      <c r="AC890" s="280"/>
      <c r="AD890" s="280"/>
      <c r="AE890" s="280"/>
      <c r="AF890" s="280"/>
      <c r="AG890" s="280"/>
      <c r="AH890" s="280"/>
      <c r="AI890" s="280"/>
    </row>
    <row r="891" ht="14.25" customHeight="1">
      <c r="B891" s="280"/>
      <c r="C891" s="280"/>
      <c r="D891" s="280"/>
      <c r="E891" s="280"/>
      <c r="F891" s="280"/>
      <c r="G891" s="280"/>
      <c r="H891" s="280"/>
      <c r="I891" s="280"/>
      <c r="J891" s="280"/>
      <c r="K891" s="280"/>
      <c r="L891" s="280"/>
      <c r="M891" s="280"/>
      <c r="N891" s="280"/>
      <c r="O891" s="280"/>
      <c r="P891" s="280"/>
      <c r="Q891" s="280"/>
      <c r="R891" s="280"/>
      <c r="S891" s="280"/>
      <c r="T891" s="280"/>
      <c r="U891" s="280"/>
      <c r="V891" s="280"/>
      <c r="W891" s="280"/>
      <c r="X891" s="280"/>
      <c r="Y891" s="280"/>
      <c r="Z891" s="280"/>
      <c r="AA891" s="280"/>
      <c r="AB891" s="280"/>
      <c r="AC891" s="280"/>
      <c r="AD891" s="280"/>
      <c r="AE891" s="280"/>
      <c r="AF891" s="280"/>
      <c r="AG891" s="280"/>
      <c r="AH891" s="280"/>
      <c r="AI891" s="280"/>
    </row>
    <row r="892" ht="14.25" customHeight="1">
      <c r="B892" s="280"/>
      <c r="C892" s="280"/>
      <c r="D892" s="280"/>
      <c r="E892" s="280"/>
      <c r="F892" s="280"/>
      <c r="G892" s="280"/>
      <c r="H892" s="280"/>
      <c r="I892" s="280"/>
      <c r="J892" s="280"/>
      <c r="K892" s="280"/>
      <c r="L892" s="280"/>
      <c r="M892" s="280"/>
      <c r="N892" s="280"/>
      <c r="O892" s="280"/>
      <c r="P892" s="280"/>
      <c r="Q892" s="280"/>
      <c r="R892" s="280"/>
      <c r="S892" s="280"/>
      <c r="T892" s="280"/>
      <c r="U892" s="280"/>
      <c r="V892" s="280"/>
      <c r="W892" s="280"/>
      <c r="X892" s="280"/>
      <c r="Y892" s="280"/>
      <c r="Z892" s="280"/>
      <c r="AA892" s="280"/>
      <c r="AB892" s="280"/>
      <c r="AC892" s="280"/>
      <c r="AD892" s="280"/>
      <c r="AE892" s="280"/>
      <c r="AF892" s="280"/>
      <c r="AG892" s="280"/>
      <c r="AH892" s="280"/>
      <c r="AI892" s="280"/>
    </row>
    <row r="893" ht="14.25" customHeight="1">
      <c r="B893" s="280"/>
      <c r="C893" s="280"/>
      <c r="D893" s="280"/>
      <c r="E893" s="280"/>
      <c r="F893" s="280"/>
      <c r="G893" s="280"/>
      <c r="H893" s="280"/>
      <c r="I893" s="280"/>
      <c r="J893" s="280"/>
      <c r="K893" s="280"/>
      <c r="L893" s="280"/>
      <c r="M893" s="280"/>
      <c r="N893" s="280"/>
      <c r="O893" s="280"/>
      <c r="P893" s="280"/>
      <c r="Q893" s="280"/>
      <c r="R893" s="280"/>
      <c r="S893" s="280"/>
      <c r="T893" s="280"/>
      <c r="U893" s="280"/>
      <c r="V893" s="280"/>
      <c r="W893" s="280"/>
      <c r="X893" s="280"/>
      <c r="Y893" s="280"/>
      <c r="Z893" s="280"/>
      <c r="AA893" s="280"/>
      <c r="AB893" s="280"/>
      <c r="AC893" s="280"/>
      <c r="AD893" s="280"/>
      <c r="AE893" s="280"/>
      <c r="AF893" s="280"/>
      <c r="AG893" s="280"/>
      <c r="AH893" s="280"/>
      <c r="AI893" s="280"/>
    </row>
    <row r="894" ht="14.25" customHeight="1">
      <c r="B894" s="280"/>
      <c r="C894" s="280"/>
      <c r="D894" s="280"/>
      <c r="E894" s="280"/>
      <c r="F894" s="280"/>
      <c r="G894" s="280"/>
      <c r="H894" s="280"/>
      <c r="I894" s="280"/>
      <c r="J894" s="280"/>
      <c r="K894" s="280"/>
      <c r="L894" s="280"/>
      <c r="M894" s="280"/>
      <c r="N894" s="280"/>
      <c r="O894" s="280"/>
      <c r="P894" s="280"/>
      <c r="Q894" s="280"/>
      <c r="R894" s="280"/>
      <c r="S894" s="280"/>
      <c r="T894" s="280"/>
      <c r="U894" s="280"/>
      <c r="V894" s="280"/>
      <c r="W894" s="280"/>
      <c r="X894" s="280"/>
      <c r="Y894" s="280"/>
      <c r="Z894" s="280"/>
      <c r="AA894" s="280"/>
      <c r="AB894" s="280"/>
      <c r="AC894" s="280"/>
      <c r="AD894" s="280"/>
      <c r="AE894" s="280"/>
      <c r="AF894" s="280"/>
      <c r="AG894" s="280"/>
      <c r="AH894" s="280"/>
      <c r="AI894" s="280"/>
    </row>
    <row r="895" ht="14.25" customHeight="1">
      <c r="B895" s="280"/>
      <c r="C895" s="280"/>
      <c r="D895" s="280"/>
      <c r="E895" s="280"/>
      <c r="F895" s="280"/>
      <c r="G895" s="280"/>
      <c r="H895" s="280"/>
      <c r="I895" s="280"/>
      <c r="J895" s="280"/>
      <c r="K895" s="280"/>
      <c r="L895" s="280"/>
      <c r="M895" s="280"/>
      <c r="N895" s="280"/>
      <c r="O895" s="280"/>
      <c r="P895" s="280"/>
      <c r="Q895" s="280"/>
      <c r="R895" s="280"/>
      <c r="S895" s="280"/>
      <c r="T895" s="280"/>
      <c r="U895" s="280"/>
      <c r="V895" s="280"/>
      <c r="W895" s="280"/>
      <c r="X895" s="280"/>
      <c r="Y895" s="280"/>
      <c r="Z895" s="280"/>
      <c r="AA895" s="280"/>
      <c r="AB895" s="280"/>
      <c r="AC895" s="280"/>
      <c r="AD895" s="280"/>
      <c r="AE895" s="280"/>
      <c r="AF895" s="280"/>
      <c r="AG895" s="280"/>
      <c r="AH895" s="280"/>
      <c r="AI895" s="280"/>
    </row>
    <row r="896" ht="14.25" customHeight="1">
      <c r="B896" s="280"/>
      <c r="C896" s="280"/>
      <c r="D896" s="280"/>
      <c r="E896" s="280"/>
      <c r="F896" s="280"/>
      <c r="G896" s="280"/>
      <c r="H896" s="280"/>
      <c r="I896" s="280"/>
      <c r="J896" s="280"/>
      <c r="K896" s="280"/>
      <c r="L896" s="280"/>
      <c r="M896" s="280"/>
      <c r="N896" s="280"/>
      <c r="O896" s="280"/>
      <c r="P896" s="280"/>
      <c r="Q896" s="280"/>
      <c r="R896" s="280"/>
      <c r="S896" s="280"/>
      <c r="T896" s="280"/>
      <c r="U896" s="280"/>
      <c r="V896" s="280"/>
      <c r="W896" s="280"/>
      <c r="X896" s="280"/>
      <c r="Y896" s="280"/>
      <c r="Z896" s="280"/>
      <c r="AA896" s="280"/>
      <c r="AB896" s="280"/>
      <c r="AC896" s="280"/>
      <c r="AD896" s="280"/>
      <c r="AE896" s="280"/>
      <c r="AF896" s="280"/>
      <c r="AG896" s="280"/>
      <c r="AH896" s="280"/>
      <c r="AI896" s="280"/>
    </row>
    <row r="897" ht="14.25" customHeight="1">
      <c r="B897" s="280"/>
      <c r="C897" s="280"/>
      <c r="D897" s="280"/>
      <c r="E897" s="280"/>
      <c r="F897" s="280"/>
      <c r="G897" s="280"/>
      <c r="H897" s="280"/>
      <c r="I897" s="280"/>
      <c r="J897" s="280"/>
      <c r="K897" s="280"/>
      <c r="L897" s="280"/>
      <c r="M897" s="280"/>
      <c r="N897" s="280"/>
      <c r="O897" s="280"/>
      <c r="P897" s="280"/>
      <c r="Q897" s="280"/>
      <c r="R897" s="280"/>
      <c r="S897" s="280"/>
      <c r="T897" s="280"/>
      <c r="U897" s="280"/>
      <c r="V897" s="280"/>
      <c r="W897" s="280"/>
      <c r="X897" s="280"/>
      <c r="Y897" s="280"/>
      <c r="Z897" s="280"/>
      <c r="AA897" s="280"/>
      <c r="AB897" s="280"/>
      <c r="AC897" s="280"/>
      <c r="AD897" s="280"/>
      <c r="AE897" s="280"/>
      <c r="AF897" s="280"/>
      <c r="AG897" s="280"/>
      <c r="AH897" s="280"/>
      <c r="AI897" s="280"/>
    </row>
    <row r="898" ht="14.25" customHeight="1">
      <c r="B898" s="280"/>
      <c r="C898" s="280"/>
      <c r="D898" s="280"/>
      <c r="E898" s="280"/>
      <c r="F898" s="280"/>
      <c r="G898" s="280"/>
      <c r="H898" s="280"/>
      <c r="I898" s="280"/>
      <c r="J898" s="280"/>
      <c r="K898" s="280"/>
      <c r="L898" s="280"/>
      <c r="M898" s="280"/>
      <c r="N898" s="280"/>
      <c r="O898" s="280"/>
      <c r="P898" s="280"/>
      <c r="Q898" s="280"/>
      <c r="R898" s="280"/>
      <c r="S898" s="280"/>
      <c r="T898" s="280"/>
      <c r="U898" s="280"/>
      <c r="V898" s="280"/>
      <c r="W898" s="280"/>
      <c r="X898" s="280"/>
      <c r="Y898" s="280"/>
      <c r="Z898" s="280"/>
      <c r="AA898" s="280"/>
      <c r="AB898" s="280"/>
      <c r="AC898" s="280"/>
      <c r="AD898" s="280"/>
      <c r="AE898" s="280"/>
      <c r="AF898" s="280"/>
      <c r="AG898" s="280"/>
      <c r="AH898" s="280"/>
      <c r="AI898" s="280"/>
    </row>
    <row r="899" ht="14.25" customHeight="1">
      <c r="B899" s="280"/>
      <c r="C899" s="280"/>
      <c r="D899" s="280"/>
      <c r="E899" s="280"/>
      <c r="F899" s="280"/>
      <c r="G899" s="280"/>
      <c r="H899" s="280"/>
      <c r="I899" s="280"/>
      <c r="J899" s="280"/>
      <c r="K899" s="280"/>
      <c r="L899" s="280"/>
      <c r="M899" s="280"/>
      <c r="N899" s="280"/>
      <c r="O899" s="280"/>
      <c r="P899" s="280"/>
      <c r="Q899" s="280"/>
      <c r="R899" s="280"/>
      <c r="S899" s="280"/>
      <c r="T899" s="280"/>
      <c r="U899" s="280"/>
      <c r="V899" s="280"/>
      <c r="W899" s="280"/>
      <c r="X899" s="280"/>
      <c r="Y899" s="280"/>
      <c r="Z899" s="280"/>
      <c r="AA899" s="280"/>
      <c r="AB899" s="280"/>
      <c r="AC899" s="280"/>
      <c r="AD899" s="280"/>
      <c r="AE899" s="280"/>
      <c r="AF899" s="280"/>
      <c r="AG899" s="280"/>
      <c r="AH899" s="280"/>
      <c r="AI899" s="280"/>
    </row>
    <row r="900" ht="14.25" customHeight="1">
      <c r="B900" s="280"/>
      <c r="C900" s="280"/>
      <c r="D900" s="280"/>
      <c r="E900" s="280"/>
      <c r="F900" s="280"/>
      <c r="G900" s="280"/>
      <c r="H900" s="280"/>
      <c r="I900" s="280"/>
      <c r="J900" s="280"/>
      <c r="K900" s="280"/>
      <c r="L900" s="280"/>
      <c r="M900" s="280"/>
      <c r="N900" s="280"/>
      <c r="O900" s="280"/>
      <c r="P900" s="280"/>
      <c r="Q900" s="280"/>
      <c r="R900" s="280"/>
      <c r="S900" s="280"/>
      <c r="T900" s="280"/>
      <c r="U900" s="280"/>
      <c r="V900" s="280"/>
      <c r="W900" s="280"/>
      <c r="X900" s="280"/>
      <c r="Y900" s="280"/>
      <c r="Z900" s="280"/>
      <c r="AA900" s="280"/>
      <c r="AB900" s="280"/>
      <c r="AC900" s="280"/>
      <c r="AD900" s="280"/>
      <c r="AE900" s="280"/>
      <c r="AF900" s="280"/>
      <c r="AG900" s="280"/>
      <c r="AH900" s="280"/>
      <c r="AI900" s="280"/>
    </row>
    <row r="901" ht="14.25" customHeight="1">
      <c r="B901" s="280"/>
      <c r="C901" s="280"/>
      <c r="D901" s="280"/>
      <c r="E901" s="280"/>
      <c r="F901" s="280"/>
      <c r="G901" s="280"/>
      <c r="H901" s="280"/>
      <c r="I901" s="280"/>
      <c r="J901" s="280"/>
      <c r="K901" s="280"/>
      <c r="L901" s="280"/>
      <c r="M901" s="280"/>
      <c r="N901" s="280"/>
      <c r="O901" s="280"/>
      <c r="P901" s="280"/>
      <c r="Q901" s="280"/>
      <c r="R901" s="280"/>
      <c r="S901" s="280"/>
      <c r="T901" s="280"/>
      <c r="U901" s="280"/>
      <c r="V901" s="280"/>
      <c r="W901" s="280"/>
      <c r="X901" s="280"/>
      <c r="Y901" s="280"/>
      <c r="Z901" s="280"/>
      <c r="AA901" s="280"/>
      <c r="AB901" s="280"/>
      <c r="AC901" s="280"/>
      <c r="AD901" s="280"/>
      <c r="AE901" s="280"/>
      <c r="AF901" s="280"/>
      <c r="AG901" s="280"/>
      <c r="AH901" s="280"/>
      <c r="AI901" s="280"/>
    </row>
    <row r="902" ht="14.25" customHeight="1">
      <c r="B902" s="280"/>
      <c r="C902" s="280"/>
      <c r="D902" s="280"/>
      <c r="E902" s="280"/>
      <c r="F902" s="280"/>
      <c r="G902" s="280"/>
      <c r="H902" s="280"/>
      <c r="I902" s="280"/>
      <c r="J902" s="280"/>
      <c r="K902" s="280"/>
      <c r="L902" s="280"/>
      <c r="M902" s="280"/>
      <c r="N902" s="280"/>
      <c r="O902" s="280"/>
      <c r="P902" s="280"/>
      <c r="Q902" s="280"/>
      <c r="R902" s="280"/>
      <c r="S902" s="280"/>
      <c r="T902" s="280"/>
      <c r="U902" s="280"/>
      <c r="V902" s="280"/>
      <c r="W902" s="280"/>
      <c r="X902" s="280"/>
      <c r="Y902" s="280"/>
      <c r="Z902" s="280"/>
      <c r="AA902" s="280"/>
      <c r="AB902" s="280"/>
      <c r="AC902" s="280"/>
      <c r="AD902" s="280"/>
      <c r="AE902" s="280"/>
      <c r="AF902" s="280"/>
      <c r="AG902" s="280"/>
      <c r="AH902" s="280"/>
      <c r="AI902" s="280"/>
    </row>
    <row r="903" ht="14.25" customHeight="1">
      <c r="B903" s="280"/>
      <c r="C903" s="280"/>
      <c r="D903" s="280"/>
      <c r="E903" s="280"/>
      <c r="F903" s="280"/>
      <c r="G903" s="280"/>
      <c r="H903" s="280"/>
      <c r="I903" s="280"/>
      <c r="J903" s="280"/>
      <c r="K903" s="280"/>
      <c r="L903" s="280"/>
      <c r="M903" s="280"/>
      <c r="N903" s="280"/>
      <c r="O903" s="280"/>
      <c r="P903" s="280"/>
      <c r="Q903" s="280"/>
      <c r="R903" s="280"/>
      <c r="S903" s="280"/>
      <c r="T903" s="280"/>
      <c r="U903" s="280"/>
      <c r="V903" s="280"/>
      <c r="W903" s="280"/>
      <c r="X903" s="280"/>
      <c r="Y903" s="280"/>
      <c r="Z903" s="280"/>
      <c r="AA903" s="280"/>
      <c r="AB903" s="280"/>
      <c r="AC903" s="280"/>
      <c r="AD903" s="280"/>
      <c r="AE903" s="280"/>
      <c r="AF903" s="280"/>
      <c r="AG903" s="280"/>
      <c r="AH903" s="280"/>
      <c r="AI903" s="280"/>
    </row>
    <row r="904" ht="14.25" customHeight="1">
      <c r="B904" s="280"/>
      <c r="C904" s="280"/>
      <c r="D904" s="280"/>
      <c r="E904" s="280"/>
      <c r="F904" s="280"/>
      <c r="G904" s="280"/>
      <c r="H904" s="280"/>
      <c r="I904" s="280"/>
      <c r="J904" s="280"/>
      <c r="K904" s="280"/>
      <c r="L904" s="280"/>
      <c r="M904" s="280"/>
      <c r="N904" s="280"/>
      <c r="O904" s="280"/>
      <c r="P904" s="280"/>
      <c r="Q904" s="280"/>
      <c r="R904" s="280"/>
      <c r="S904" s="280"/>
      <c r="T904" s="280"/>
      <c r="U904" s="280"/>
      <c r="V904" s="280"/>
      <c r="W904" s="280"/>
      <c r="X904" s="280"/>
      <c r="Y904" s="280"/>
      <c r="Z904" s="280"/>
      <c r="AA904" s="280"/>
      <c r="AB904" s="280"/>
      <c r="AC904" s="280"/>
      <c r="AD904" s="280"/>
      <c r="AE904" s="280"/>
      <c r="AF904" s="280"/>
      <c r="AG904" s="280"/>
      <c r="AH904" s="280"/>
      <c r="AI904" s="280"/>
    </row>
    <row r="905" ht="14.25" customHeight="1">
      <c r="B905" s="280"/>
      <c r="C905" s="280"/>
      <c r="D905" s="280"/>
      <c r="E905" s="280"/>
      <c r="F905" s="280"/>
      <c r="G905" s="280"/>
      <c r="H905" s="280"/>
      <c r="I905" s="280"/>
      <c r="J905" s="280"/>
      <c r="K905" s="280"/>
      <c r="L905" s="280"/>
      <c r="M905" s="280"/>
      <c r="N905" s="280"/>
      <c r="O905" s="280"/>
      <c r="P905" s="280"/>
      <c r="Q905" s="280"/>
      <c r="R905" s="280"/>
      <c r="S905" s="280"/>
      <c r="T905" s="280"/>
      <c r="U905" s="280"/>
      <c r="V905" s="280"/>
      <c r="W905" s="280"/>
      <c r="X905" s="280"/>
      <c r="Y905" s="280"/>
      <c r="Z905" s="280"/>
      <c r="AA905" s="280"/>
      <c r="AB905" s="280"/>
      <c r="AC905" s="280"/>
      <c r="AD905" s="280"/>
      <c r="AE905" s="280"/>
      <c r="AF905" s="280"/>
      <c r="AG905" s="280"/>
      <c r="AH905" s="280"/>
      <c r="AI905" s="280"/>
    </row>
    <row r="906" ht="14.25" customHeight="1">
      <c r="B906" s="280"/>
      <c r="C906" s="280"/>
      <c r="D906" s="280"/>
      <c r="E906" s="280"/>
      <c r="F906" s="280"/>
      <c r="G906" s="280"/>
      <c r="H906" s="280"/>
      <c r="I906" s="280"/>
      <c r="J906" s="280"/>
      <c r="K906" s="280"/>
      <c r="L906" s="280"/>
      <c r="M906" s="280"/>
      <c r="N906" s="280"/>
      <c r="O906" s="280"/>
      <c r="P906" s="280"/>
      <c r="Q906" s="280"/>
      <c r="R906" s="280"/>
      <c r="S906" s="280"/>
      <c r="T906" s="280"/>
      <c r="U906" s="280"/>
      <c r="V906" s="280"/>
      <c r="W906" s="280"/>
      <c r="X906" s="280"/>
      <c r="Y906" s="280"/>
      <c r="Z906" s="280"/>
      <c r="AA906" s="280"/>
      <c r="AB906" s="280"/>
      <c r="AC906" s="280"/>
      <c r="AD906" s="280"/>
      <c r="AE906" s="280"/>
      <c r="AF906" s="280"/>
      <c r="AG906" s="280"/>
      <c r="AH906" s="280"/>
      <c r="AI906" s="280"/>
    </row>
    <row r="907" ht="14.25" customHeight="1">
      <c r="B907" s="280"/>
      <c r="C907" s="280"/>
      <c r="D907" s="280"/>
      <c r="E907" s="280"/>
      <c r="F907" s="280"/>
      <c r="G907" s="280"/>
      <c r="H907" s="280"/>
      <c r="I907" s="280"/>
      <c r="J907" s="280"/>
      <c r="K907" s="280"/>
      <c r="L907" s="280"/>
      <c r="M907" s="280"/>
      <c r="N907" s="280"/>
      <c r="O907" s="280"/>
      <c r="P907" s="280"/>
      <c r="Q907" s="280"/>
      <c r="R907" s="280"/>
      <c r="S907" s="280"/>
      <c r="T907" s="280"/>
      <c r="U907" s="280"/>
      <c r="V907" s="280"/>
      <c r="W907" s="280"/>
      <c r="X907" s="280"/>
      <c r="Y907" s="280"/>
      <c r="Z907" s="280"/>
      <c r="AA907" s="280"/>
      <c r="AB907" s="280"/>
      <c r="AC907" s="280"/>
      <c r="AD907" s="280"/>
      <c r="AE907" s="280"/>
      <c r="AF907" s="280"/>
      <c r="AG907" s="280"/>
      <c r="AH907" s="280"/>
      <c r="AI907" s="280"/>
    </row>
    <row r="908" ht="14.25" customHeight="1">
      <c r="B908" s="280"/>
      <c r="C908" s="280"/>
      <c r="D908" s="280"/>
      <c r="E908" s="280"/>
      <c r="F908" s="280"/>
      <c r="G908" s="280"/>
      <c r="H908" s="280"/>
      <c r="I908" s="280"/>
      <c r="J908" s="280"/>
      <c r="K908" s="280"/>
      <c r="L908" s="280"/>
      <c r="M908" s="280"/>
      <c r="N908" s="280"/>
      <c r="O908" s="280"/>
      <c r="P908" s="280"/>
      <c r="Q908" s="280"/>
      <c r="R908" s="280"/>
      <c r="S908" s="280"/>
      <c r="T908" s="280"/>
      <c r="U908" s="280"/>
      <c r="V908" s="280"/>
      <c r="W908" s="280"/>
      <c r="X908" s="280"/>
      <c r="Y908" s="280"/>
      <c r="Z908" s="280"/>
      <c r="AA908" s="280"/>
      <c r="AB908" s="280"/>
      <c r="AC908" s="280"/>
      <c r="AD908" s="280"/>
      <c r="AE908" s="280"/>
      <c r="AF908" s="280"/>
      <c r="AG908" s="280"/>
      <c r="AH908" s="280"/>
      <c r="AI908" s="280"/>
    </row>
    <row r="909" ht="14.25" customHeight="1">
      <c r="B909" s="280"/>
      <c r="C909" s="280"/>
      <c r="D909" s="280"/>
      <c r="E909" s="280"/>
      <c r="F909" s="280"/>
      <c r="G909" s="280"/>
      <c r="H909" s="280"/>
      <c r="I909" s="280"/>
      <c r="J909" s="280"/>
      <c r="K909" s="280"/>
      <c r="L909" s="280"/>
      <c r="M909" s="280"/>
      <c r="N909" s="280"/>
      <c r="O909" s="280"/>
      <c r="P909" s="280"/>
      <c r="Q909" s="280"/>
      <c r="R909" s="280"/>
      <c r="S909" s="280"/>
      <c r="T909" s="280"/>
      <c r="U909" s="280"/>
      <c r="V909" s="280"/>
      <c r="W909" s="280"/>
      <c r="X909" s="280"/>
      <c r="Y909" s="280"/>
      <c r="Z909" s="280"/>
      <c r="AA909" s="280"/>
      <c r="AB909" s="280"/>
      <c r="AC909" s="280"/>
      <c r="AD909" s="280"/>
      <c r="AE909" s="280"/>
      <c r="AF909" s="280"/>
      <c r="AG909" s="280"/>
      <c r="AH909" s="280"/>
      <c r="AI909" s="280"/>
    </row>
    <row r="910" ht="14.25" customHeight="1">
      <c r="B910" s="280"/>
      <c r="C910" s="280"/>
      <c r="D910" s="280"/>
      <c r="E910" s="280"/>
      <c r="F910" s="280"/>
      <c r="G910" s="280"/>
      <c r="H910" s="280"/>
      <c r="I910" s="280"/>
      <c r="J910" s="280"/>
      <c r="K910" s="280"/>
      <c r="L910" s="280"/>
      <c r="M910" s="280"/>
      <c r="N910" s="280"/>
      <c r="O910" s="280"/>
      <c r="P910" s="280"/>
      <c r="Q910" s="280"/>
      <c r="R910" s="280"/>
      <c r="S910" s="280"/>
      <c r="T910" s="280"/>
      <c r="U910" s="280"/>
      <c r="V910" s="280"/>
      <c r="W910" s="280"/>
      <c r="X910" s="280"/>
      <c r="Y910" s="280"/>
      <c r="Z910" s="280"/>
      <c r="AA910" s="280"/>
      <c r="AB910" s="280"/>
      <c r="AC910" s="280"/>
      <c r="AD910" s="280"/>
      <c r="AE910" s="280"/>
      <c r="AF910" s="280"/>
      <c r="AG910" s="280"/>
      <c r="AH910" s="280"/>
      <c r="AI910" s="280"/>
    </row>
    <row r="911" ht="14.25" customHeight="1">
      <c r="B911" s="280"/>
      <c r="C911" s="280"/>
      <c r="D911" s="280"/>
      <c r="E911" s="280"/>
      <c r="F911" s="280"/>
      <c r="G911" s="280"/>
      <c r="H911" s="280"/>
      <c r="I911" s="280"/>
      <c r="J911" s="280"/>
      <c r="K911" s="280"/>
      <c r="L911" s="280"/>
      <c r="M911" s="280"/>
      <c r="N911" s="280"/>
      <c r="O911" s="280"/>
      <c r="P911" s="280"/>
      <c r="Q911" s="280"/>
      <c r="R911" s="280"/>
      <c r="S911" s="280"/>
      <c r="T911" s="280"/>
      <c r="U911" s="280"/>
      <c r="V911" s="280"/>
      <c r="W911" s="280"/>
      <c r="X911" s="280"/>
      <c r="Y911" s="280"/>
      <c r="Z911" s="280"/>
      <c r="AA911" s="280"/>
      <c r="AB911" s="280"/>
      <c r="AC911" s="280"/>
      <c r="AD911" s="280"/>
      <c r="AE911" s="280"/>
      <c r="AF911" s="280"/>
      <c r="AG911" s="280"/>
      <c r="AH911" s="280"/>
      <c r="AI911" s="280"/>
    </row>
    <row r="912" ht="14.25" customHeight="1">
      <c r="B912" s="280"/>
      <c r="C912" s="280"/>
      <c r="D912" s="280"/>
      <c r="E912" s="280"/>
      <c r="F912" s="280"/>
      <c r="G912" s="280"/>
      <c r="H912" s="280"/>
      <c r="I912" s="280"/>
      <c r="J912" s="280"/>
      <c r="K912" s="280"/>
      <c r="L912" s="280"/>
      <c r="M912" s="280"/>
      <c r="N912" s="280"/>
      <c r="O912" s="280"/>
      <c r="P912" s="280"/>
      <c r="Q912" s="280"/>
      <c r="R912" s="280"/>
      <c r="S912" s="280"/>
      <c r="T912" s="280"/>
      <c r="U912" s="280"/>
      <c r="V912" s="280"/>
      <c r="W912" s="280"/>
      <c r="X912" s="280"/>
      <c r="Y912" s="280"/>
      <c r="Z912" s="280"/>
      <c r="AA912" s="280"/>
      <c r="AB912" s="280"/>
      <c r="AC912" s="280"/>
      <c r="AD912" s="280"/>
      <c r="AE912" s="280"/>
      <c r="AF912" s="280"/>
      <c r="AG912" s="280"/>
      <c r="AH912" s="280"/>
      <c r="AI912" s="280"/>
    </row>
    <row r="913" ht="14.25" customHeight="1">
      <c r="B913" s="280"/>
      <c r="C913" s="280"/>
      <c r="D913" s="280"/>
      <c r="E913" s="280"/>
      <c r="F913" s="280"/>
      <c r="G913" s="280"/>
      <c r="H913" s="280"/>
      <c r="I913" s="280"/>
      <c r="J913" s="280"/>
      <c r="K913" s="280"/>
      <c r="L913" s="280"/>
      <c r="M913" s="280"/>
      <c r="N913" s="280"/>
      <c r="O913" s="280"/>
      <c r="P913" s="280"/>
      <c r="Q913" s="280"/>
      <c r="R913" s="280"/>
      <c r="S913" s="280"/>
      <c r="T913" s="280"/>
      <c r="U913" s="280"/>
      <c r="V913" s="280"/>
      <c r="W913" s="280"/>
      <c r="X913" s="280"/>
      <c r="Y913" s="280"/>
      <c r="Z913" s="280"/>
      <c r="AA913" s="280"/>
      <c r="AB913" s="280"/>
      <c r="AC913" s="280"/>
      <c r="AD913" s="280"/>
      <c r="AE913" s="280"/>
      <c r="AF913" s="280"/>
      <c r="AG913" s="280"/>
      <c r="AH913" s="280"/>
      <c r="AI913" s="280"/>
    </row>
    <row r="914" ht="14.25" customHeight="1">
      <c r="B914" s="280"/>
      <c r="C914" s="280"/>
      <c r="D914" s="280"/>
      <c r="E914" s="280"/>
      <c r="F914" s="280"/>
      <c r="G914" s="280"/>
      <c r="H914" s="280"/>
      <c r="I914" s="280"/>
      <c r="J914" s="280"/>
      <c r="K914" s="280"/>
      <c r="L914" s="280"/>
      <c r="M914" s="280"/>
      <c r="N914" s="280"/>
      <c r="O914" s="280"/>
      <c r="P914" s="280"/>
      <c r="Q914" s="280"/>
      <c r="R914" s="280"/>
      <c r="S914" s="280"/>
      <c r="T914" s="280"/>
      <c r="U914" s="280"/>
      <c r="V914" s="280"/>
      <c r="W914" s="280"/>
      <c r="X914" s="280"/>
      <c r="Y914" s="280"/>
      <c r="Z914" s="280"/>
      <c r="AA914" s="280"/>
      <c r="AB914" s="280"/>
      <c r="AC914" s="280"/>
      <c r="AD914" s="280"/>
      <c r="AE914" s="280"/>
      <c r="AF914" s="280"/>
      <c r="AG914" s="280"/>
      <c r="AH914" s="280"/>
      <c r="AI914" s="280"/>
    </row>
    <row r="915" ht="14.25" customHeight="1">
      <c r="B915" s="280"/>
      <c r="C915" s="280"/>
      <c r="D915" s="280"/>
      <c r="E915" s="280"/>
      <c r="F915" s="280"/>
      <c r="G915" s="280"/>
      <c r="H915" s="280"/>
      <c r="I915" s="280"/>
      <c r="J915" s="280"/>
      <c r="K915" s="280"/>
      <c r="L915" s="280"/>
      <c r="M915" s="280"/>
      <c r="N915" s="280"/>
      <c r="O915" s="280"/>
      <c r="P915" s="280"/>
      <c r="Q915" s="280"/>
      <c r="R915" s="280"/>
      <c r="S915" s="280"/>
      <c r="T915" s="280"/>
      <c r="U915" s="280"/>
      <c r="V915" s="280"/>
      <c r="W915" s="280"/>
      <c r="X915" s="280"/>
      <c r="Y915" s="280"/>
      <c r="Z915" s="280"/>
      <c r="AA915" s="280"/>
      <c r="AB915" s="280"/>
      <c r="AC915" s="280"/>
      <c r="AD915" s="280"/>
      <c r="AE915" s="280"/>
      <c r="AF915" s="280"/>
      <c r="AG915" s="280"/>
      <c r="AH915" s="280"/>
      <c r="AI915" s="280"/>
    </row>
    <row r="916" ht="14.25" customHeight="1">
      <c r="B916" s="280"/>
      <c r="C916" s="280"/>
      <c r="D916" s="280"/>
      <c r="E916" s="280"/>
      <c r="F916" s="280"/>
      <c r="G916" s="280"/>
      <c r="H916" s="280"/>
      <c r="I916" s="280"/>
      <c r="J916" s="280"/>
      <c r="K916" s="280"/>
      <c r="L916" s="280"/>
      <c r="M916" s="280"/>
      <c r="N916" s="280"/>
      <c r="O916" s="280"/>
      <c r="P916" s="280"/>
      <c r="Q916" s="280"/>
      <c r="R916" s="280"/>
      <c r="S916" s="280"/>
      <c r="T916" s="280"/>
      <c r="U916" s="280"/>
      <c r="V916" s="280"/>
      <c r="W916" s="280"/>
      <c r="X916" s="280"/>
      <c r="Y916" s="280"/>
      <c r="Z916" s="280"/>
      <c r="AA916" s="280"/>
      <c r="AB916" s="280"/>
      <c r="AC916" s="280"/>
      <c r="AD916" s="280"/>
      <c r="AE916" s="280"/>
      <c r="AF916" s="280"/>
      <c r="AG916" s="280"/>
      <c r="AH916" s="280"/>
      <c r="AI916" s="280"/>
    </row>
    <row r="917" ht="14.25" customHeight="1">
      <c r="B917" s="280"/>
      <c r="C917" s="280"/>
      <c r="D917" s="280"/>
      <c r="E917" s="280"/>
      <c r="F917" s="280"/>
      <c r="G917" s="280"/>
      <c r="H917" s="280"/>
      <c r="I917" s="280"/>
      <c r="J917" s="280"/>
      <c r="K917" s="280"/>
      <c r="L917" s="280"/>
      <c r="M917" s="280"/>
      <c r="N917" s="280"/>
      <c r="O917" s="280"/>
      <c r="P917" s="280"/>
      <c r="Q917" s="280"/>
      <c r="R917" s="280"/>
      <c r="S917" s="280"/>
      <c r="T917" s="280"/>
      <c r="U917" s="280"/>
      <c r="V917" s="280"/>
      <c r="W917" s="280"/>
      <c r="X917" s="280"/>
      <c r="Y917" s="280"/>
      <c r="Z917" s="280"/>
      <c r="AA917" s="280"/>
      <c r="AB917" s="280"/>
      <c r="AC917" s="280"/>
      <c r="AD917" s="280"/>
      <c r="AE917" s="280"/>
      <c r="AF917" s="280"/>
      <c r="AG917" s="280"/>
      <c r="AH917" s="280"/>
      <c r="AI917" s="280"/>
    </row>
    <row r="918" ht="14.25" customHeight="1">
      <c r="B918" s="280"/>
      <c r="C918" s="280"/>
      <c r="D918" s="280"/>
      <c r="E918" s="280"/>
      <c r="F918" s="280"/>
      <c r="G918" s="280"/>
      <c r="H918" s="280"/>
      <c r="I918" s="280"/>
      <c r="J918" s="280"/>
      <c r="K918" s="280"/>
      <c r="L918" s="280"/>
      <c r="M918" s="280"/>
      <c r="N918" s="280"/>
      <c r="O918" s="280"/>
      <c r="P918" s="280"/>
      <c r="Q918" s="280"/>
      <c r="R918" s="280"/>
      <c r="S918" s="280"/>
      <c r="T918" s="280"/>
      <c r="U918" s="280"/>
      <c r="V918" s="280"/>
      <c r="W918" s="280"/>
      <c r="X918" s="280"/>
      <c r="Y918" s="280"/>
      <c r="Z918" s="280"/>
      <c r="AA918" s="280"/>
      <c r="AB918" s="280"/>
      <c r="AC918" s="280"/>
      <c r="AD918" s="280"/>
      <c r="AE918" s="280"/>
      <c r="AF918" s="280"/>
      <c r="AG918" s="280"/>
      <c r="AH918" s="280"/>
      <c r="AI918" s="280"/>
    </row>
    <row r="919" ht="14.25" customHeight="1">
      <c r="B919" s="280"/>
      <c r="C919" s="280"/>
      <c r="D919" s="280"/>
      <c r="E919" s="280"/>
      <c r="F919" s="280"/>
      <c r="G919" s="280"/>
      <c r="H919" s="280"/>
      <c r="I919" s="280"/>
      <c r="J919" s="280"/>
      <c r="K919" s="280"/>
      <c r="L919" s="280"/>
      <c r="M919" s="280"/>
      <c r="N919" s="280"/>
      <c r="O919" s="280"/>
      <c r="P919" s="280"/>
      <c r="Q919" s="280"/>
      <c r="R919" s="280"/>
      <c r="S919" s="280"/>
      <c r="T919" s="280"/>
      <c r="U919" s="280"/>
      <c r="V919" s="280"/>
      <c r="W919" s="280"/>
      <c r="X919" s="280"/>
      <c r="Y919" s="280"/>
      <c r="Z919" s="280"/>
      <c r="AA919" s="280"/>
      <c r="AB919" s="280"/>
      <c r="AC919" s="280"/>
      <c r="AD919" s="280"/>
      <c r="AE919" s="280"/>
      <c r="AF919" s="280"/>
      <c r="AG919" s="280"/>
      <c r="AH919" s="280"/>
      <c r="AI919" s="280"/>
    </row>
    <row r="920" ht="14.25" customHeight="1">
      <c r="B920" s="280"/>
      <c r="C920" s="280"/>
      <c r="D920" s="280"/>
      <c r="E920" s="280"/>
      <c r="F920" s="280"/>
      <c r="G920" s="280"/>
      <c r="H920" s="280"/>
      <c r="I920" s="280"/>
      <c r="J920" s="280"/>
      <c r="K920" s="280"/>
      <c r="L920" s="280"/>
      <c r="M920" s="280"/>
      <c r="N920" s="280"/>
      <c r="O920" s="280"/>
      <c r="P920" s="280"/>
      <c r="Q920" s="280"/>
      <c r="R920" s="280"/>
      <c r="S920" s="280"/>
      <c r="T920" s="280"/>
      <c r="U920" s="280"/>
      <c r="V920" s="280"/>
      <c r="W920" s="280"/>
      <c r="X920" s="280"/>
      <c r="Y920" s="280"/>
      <c r="Z920" s="280"/>
      <c r="AA920" s="280"/>
      <c r="AB920" s="280"/>
      <c r="AC920" s="280"/>
      <c r="AD920" s="280"/>
      <c r="AE920" s="280"/>
      <c r="AF920" s="280"/>
      <c r="AG920" s="280"/>
      <c r="AH920" s="280"/>
      <c r="AI920" s="280"/>
    </row>
    <row r="921" ht="14.25" customHeight="1">
      <c r="B921" s="280"/>
      <c r="C921" s="280"/>
      <c r="D921" s="280"/>
      <c r="E921" s="280"/>
      <c r="F921" s="280"/>
      <c r="G921" s="280"/>
      <c r="H921" s="280"/>
      <c r="I921" s="280"/>
      <c r="J921" s="280"/>
      <c r="K921" s="280"/>
      <c r="L921" s="280"/>
      <c r="M921" s="280"/>
      <c r="N921" s="280"/>
      <c r="O921" s="280"/>
      <c r="P921" s="280"/>
      <c r="Q921" s="280"/>
      <c r="R921" s="280"/>
      <c r="S921" s="280"/>
      <c r="T921" s="280"/>
      <c r="U921" s="280"/>
      <c r="V921" s="280"/>
      <c r="W921" s="280"/>
      <c r="X921" s="280"/>
      <c r="Y921" s="280"/>
      <c r="Z921" s="280"/>
      <c r="AA921" s="280"/>
      <c r="AB921" s="280"/>
      <c r="AC921" s="280"/>
      <c r="AD921" s="280"/>
      <c r="AE921" s="280"/>
      <c r="AF921" s="280"/>
      <c r="AG921" s="280"/>
      <c r="AH921" s="280"/>
      <c r="AI921" s="280"/>
    </row>
    <row r="922" ht="14.25" customHeight="1">
      <c r="B922" s="280"/>
      <c r="C922" s="280"/>
      <c r="D922" s="280"/>
      <c r="E922" s="280"/>
      <c r="F922" s="280"/>
      <c r="G922" s="280"/>
      <c r="H922" s="280"/>
      <c r="I922" s="280"/>
      <c r="J922" s="280"/>
      <c r="K922" s="280"/>
      <c r="L922" s="280"/>
      <c r="M922" s="280"/>
      <c r="N922" s="280"/>
      <c r="O922" s="280"/>
      <c r="P922" s="280"/>
      <c r="Q922" s="280"/>
      <c r="R922" s="280"/>
      <c r="S922" s="280"/>
      <c r="T922" s="280"/>
      <c r="U922" s="280"/>
      <c r="V922" s="280"/>
      <c r="W922" s="280"/>
      <c r="X922" s="280"/>
      <c r="Y922" s="280"/>
      <c r="Z922" s="280"/>
      <c r="AA922" s="280"/>
      <c r="AB922" s="280"/>
      <c r="AC922" s="280"/>
      <c r="AD922" s="280"/>
      <c r="AE922" s="280"/>
      <c r="AF922" s="280"/>
      <c r="AG922" s="280"/>
      <c r="AH922" s="280"/>
      <c r="AI922" s="280"/>
    </row>
    <row r="923" ht="14.25" customHeight="1">
      <c r="B923" s="280"/>
      <c r="C923" s="280"/>
      <c r="D923" s="280"/>
      <c r="E923" s="280"/>
      <c r="F923" s="280"/>
      <c r="G923" s="280"/>
      <c r="H923" s="280"/>
      <c r="I923" s="280"/>
      <c r="J923" s="280"/>
      <c r="K923" s="280"/>
      <c r="L923" s="280"/>
      <c r="M923" s="280"/>
      <c r="N923" s="280"/>
      <c r="O923" s="280"/>
      <c r="P923" s="280"/>
      <c r="Q923" s="280"/>
      <c r="R923" s="280"/>
      <c r="S923" s="280"/>
      <c r="T923" s="280"/>
      <c r="U923" s="280"/>
      <c r="V923" s="280"/>
      <c r="W923" s="280"/>
      <c r="X923" s="280"/>
      <c r="Y923" s="280"/>
      <c r="Z923" s="280"/>
      <c r="AA923" s="280"/>
      <c r="AB923" s="280"/>
      <c r="AC923" s="280"/>
      <c r="AD923" s="280"/>
      <c r="AE923" s="280"/>
      <c r="AF923" s="280"/>
      <c r="AG923" s="280"/>
      <c r="AH923" s="280"/>
      <c r="AI923" s="280"/>
    </row>
    <row r="924" ht="14.25" customHeight="1">
      <c r="B924" s="280"/>
      <c r="C924" s="280"/>
      <c r="D924" s="280"/>
      <c r="E924" s="280"/>
      <c r="F924" s="280"/>
      <c r="G924" s="280"/>
      <c r="H924" s="280"/>
      <c r="I924" s="280"/>
      <c r="J924" s="280"/>
      <c r="K924" s="280"/>
      <c r="L924" s="280"/>
      <c r="M924" s="280"/>
      <c r="N924" s="280"/>
      <c r="O924" s="280"/>
      <c r="P924" s="280"/>
      <c r="Q924" s="280"/>
      <c r="R924" s="280"/>
      <c r="S924" s="280"/>
      <c r="T924" s="280"/>
      <c r="U924" s="280"/>
      <c r="V924" s="280"/>
      <c r="W924" s="280"/>
      <c r="X924" s="280"/>
      <c r="Y924" s="280"/>
      <c r="Z924" s="280"/>
      <c r="AA924" s="280"/>
      <c r="AB924" s="280"/>
      <c r="AC924" s="280"/>
      <c r="AD924" s="280"/>
      <c r="AE924" s="280"/>
      <c r="AF924" s="280"/>
      <c r="AG924" s="280"/>
      <c r="AH924" s="280"/>
      <c r="AI924" s="280"/>
    </row>
    <row r="925" ht="14.25" customHeight="1">
      <c r="B925" s="280"/>
      <c r="C925" s="280"/>
      <c r="D925" s="280"/>
      <c r="E925" s="280"/>
      <c r="F925" s="280"/>
      <c r="G925" s="280"/>
      <c r="H925" s="280"/>
      <c r="I925" s="280"/>
      <c r="J925" s="280"/>
      <c r="K925" s="280"/>
      <c r="L925" s="280"/>
      <c r="M925" s="280"/>
      <c r="N925" s="280"/>
      <c r="O925" s="280"/>
      <c r="P925" s="280"/>
      <c r="Q925" s="280"/>
      <c r="R925" s="280"/>
      <c r="S925" s="280"/>
      <c r="T925" s="280"/>
      <c r="U925" s="280"/>
      <c r="V925" s="280"/>
      <c r="W925" s="280"/>
      <c r="X925" s="280"/>
      <c r="Y925" s="280"/>
      <c r="Z925" s="280"/>
      <c r="AA925" s="280"/>
      <c r="AB925" s="280"/>
      <c r="AC925" s="280"/>
      <c r="AD925" s="280"/>
      <c r="AE925" s="280"/>
      <c r="AF925" s="280"/>
      <c r="AG925" s="280"/>
      <c r="AH925" s="280"/>
      <c r="AI925" s="280"/>
    </row>
    <row r="926" ht="14.25" customHeight="1">
      <c r="B926" s="280"/>
      <c r="C926" s="280"/>
      <c r="D926" s="280"/>
      <c r="E926" s="280"/>
      <c r="F926" s="280"/>
      <c r="G926" s="280"/>
      <c r="H926" s="280"/>
      <c r="I926" s="280"/>
      <c r="J926" s="280"/>
      <c r="K926" s="280"/>
      <c r="L926" s="280"/>
      <c r="M926" s="280"/>
      <c r="N926" s="280"/>
      <c r="O926" s="280"/>
      <c r="P926" s="280"/>
      <c r="Q926" s="280"/>
      <c r="R926" s="280"/>
      <c r="S926" s="280"/>
      <c r="T926" s="280"/>
      <c r="U926" s="280"/>
      <c r="V926" s="280"/>
      <c r="W926" s="280"/>
      <c r="X926" s="280"/>
      <c r="Y926" s="280"/>
      <c r="Z926" s="280"/>
      <c r="AA926" s="280"/>
      <c r="AB926" s="280"/>
      <c r="AC926" s="280"/>
      <c r="AD926" s="280"/>
      <c r="AE926" s="280"/>
      <c r="AF926" s="280"/>
      <c r="AG926" s="280"/>
      <c r="AH926" s="280"/>
      <c r="AI926" s="280"/>
    </row>
    <row r="927" ht="14.25" customHeight="1">
      <c r="B927" s="280"/>
      <c r="C927" s="280"/>
      <c r="D927" s="280"/>
      <c r="E927" s="280"/>
      <c r="F927" s="280"/>
      <c r="G927" s="280"/>
      <c r="H927" s="280"/>
      <c r="I927" s="280"/>
      <c r="J927" s="280"/>
      <c r="K927" s="280"/>
      <c r="L927" s="280"/>
      <c r="M927" s="280"/>
      <c r="N927" s="280"/>
      <c r="O927" s="280"/>
      <c r="P927" s="280"/>
      <c r="Q927" s="280"/>
      <c r="R927" s="280"/>
      <c r="S927" s="280"/>
      <c r="T927" s="280"/>
      <c r="U927" s="280"/>
      <c r="V927" s="280"/>
      <c r="W927" s="280"/>
      <c r="X927" s="280"/>
      <c r="Y927" s="280"/>
      <c r="Z927" s="280"/>
      <c r="AA927" s="280"/>
      <c r="AB927" s="280"/>
      <c r="AC927" s="280"/>
      <c r="AD927" s="280"/>
      <c r="AE927" s="280"/>
      <c r="AF927" s="280"/>
      <c r="AG927" s="280"/>
      <c r="AH927" s="280"/>
      <c r="AI927" s="280"/>
    </row>
    <row r="928" ht="14.25" customHeight="1">
      <c r="B928" s="280"/>
      <c r="C928" s="280"/>
      <c r="D928" s="280"/>
      <c r="E928" s="280"/>
      <c r="F928" s="280"/>
      <c r="G928" s="280"/>
      <c r="H928" s="280"/>
      <c r="I928" s="280"/>
      <c r="J928" s="280"/>
      <c r="K928" s="280"/>
      <c r="L928" s="280"/>
      <c r="M928" s="280"/>
      <c r="N928" s="280"/>
      <c r="O928" s="280"/>
      <c r="P928" s="280"/>
      <c r="Q928" s="280"/>
      <c r="R928" s="280"/>
      <c r="S928" s="280"/>
      <c r="T928" s="280"/>
      <c r="U928" s="280"/>
      <c r="V928" s="280"/>
      <c r="W928" s="280"/>
      <c r="X928" s="280"/>
      <c r="Y928" s="280"/>
      <c r="Z928" s="280"/>
      <c r="AA928" s="280"/>
      <c r="AB928" s="280"/>
      <c r="AC928" s="280"/>
      <c r="AD928" s="280"/>
      <c r="AE928" s="280"/>
      <c r="AF928" s="280"/>
      <c r="AG928" s="280"/>
      <c r="AH928" s="280"/>
      <c r="AI928" s="280"/>
    </row>
    <row r="929" ht="14.25" customHeight="1">
      <c r="B929" s="280"/>
      <c r="C929" s="280"/>
      <c r="D929" s="280"/>
      <c r="E929" s="280"/>
      <c r="F929" s="280"/>
      <c r="G929" s="280"/>
      <c r="H929" s="280"/>
      <c r="I929" s="280"/>
      <c r="J929" s="280"/>
      <c r="K929" s="280"/>
      <c r="L929" s="280"/>
      <c r="M929" s="280"/>
      <c r="N929" s="280"/>
      <c r="O929" s="280"/>
      <c r="P929" s="280"/>
      <c r="Q929" s="280"/>
      <c r="R929" s="280"/>
      <c r="S929" s="280"/>
      <c r="T929" s="280"/>
      <c r="U929" s="280"/>
      <c r="V929" s="280"/>
      <c r="W929" s="280"/>
      <c r="X929" s="280"/>
      <c r="Y929" s="280"/>
      <c r="Z929" s="280"/>
      <c r="AA929" s="280"/>
      <c r="AB929" s="280"/>
      <c r="AC929" s="280"/>
      <c r="AD929" s="280"/>
      <c r="AE929" s="280"/>
      <c r="AF929" s="280"/>
      <c r="AG929" s="280"/>
      <c r="AH929" s="280"/>
      <c r="AI929" s="280"/>
    </row>
    <row r="930" ht="14.25" customHeight="1">
      <c r="B930" s="280"/>
      <c r="C930" s="280"/>
      <c r="D930" s="280"/>
      <c r="E930" s="280"/>
      <c r="F930" s="280"/>
      <c r="G930" s="280"/>
      <c r="H930" s="280"/>
      <c r="I930" s="280"/>
      <c r="J930" s="280"/>
      <c r="K930" s="280"/>
      <c r="L930" s="280"/>
      <c r="M930" s="280"/>
      <c r="N930" s="280"/>
      <c r="O930" s="280"/>
      <c r="P930" s="280"/>
      <c r="Q930" s="280"/>
      <c r="R930" s="280"/>
      <c r="S930" s="280"/>
      <c r="T930" s="280"/>
      <c r="U930" s="280"/>
      <c r="V930" s="280"/>
      <c r="W930" s="280"/>
      <c r="X930" s="280"/>
      <c r="Y930" s="280"/>
      <c r="Z930" s="280"/>
      <c r="AA930" s="280"/>
      <c r="AB930" s="280"/>
      <c r="AC930" s="280"/>
      <c r="AD930" s="280"/>
      <c r="AE930" s="280"/>
      <c r="AF930" s="280"/>
      <c r="AG930" s="280"/>
      <c r="AH930" s="280"/>
      <c r="AI930" s="280"/>
    </row>
    <row r="931" ht="14.25" customHeight="1">
      <c r="B931" s="280"/>
      <c r="C931" s="280"/>
      <c r="D931" s="280"/>
      <c r="E931" s="280"/>
      <c r="F931" s="280"/>
      <c r="G931" s="280"/>
      <c r="H931" s="280"/>
      <c r="I931" s="280"/>
      <c r="J931" s="280"/>
      <c r="K931" s="280"/>
      <c r="L931" s="280"/>
      <c r="M931" s="280"/>
      <c r="N931" s="280"/>
      <c r="O931" s="280"/>
      <c r="P931" s="280"/>
      <c r="Q931" s="280"/>
      <c r="R931" s="280"/>
      <c r="S931" s="280"/>
      <c r="T931" s="280"/>
      <c r="U931" s="280"/>
      <c r="V931" s="280"/>
      <c r="W931" s="280"/>
      <c r="X931" s="280"/>
      <c r="Y931" s="280"/>
      <c r="Z931" s="280"/>
      <c r="AA931" s="280"/>
      <c r="AB931" s="280"/>
      <c r="AC931" s="280"/>
      <c r="AD931" s="280"/>
      <c r="AE931" s="280"/>
      <c r="AF931" s="280"/>
      <c r="AG931" s="280"/>
      <c r="AH931" s="280"/>
      <c r="AI931" s="280"/>
    </row>
    <row r="932" ht="14.25" customHeight="1">
      <c r="B932" s="280"/>
      <c r="C932" s="280"/>
      <c r="D932" s="280"/>
      <c r="E932" s="280"/>
      <c r="F932" s="280"/>
      <c r="G932" s="280"/>
      <c r="H932" s="280"/>
      <c r="I932" s="280"/>
      <c r="J932" s="280"/>
      <c r="K932" s="280"/>
      <c r="L932" s="280"/>
      <c r="M932" s="280"/>
      <c r="N932" s="280"/>
      <c r="O932" s="280"/>
      <c r="P932" s="280"/>
      <c r="Q932" s="280"/>
      <c r="R932" s="280"/>
      <c r="S932" s="280"/>
      <c r="T932" s="280"/>
      <c r="U932" s="280"/>
      <c r="V932" s="280"/>
      <c r="W932" s="280"/>
      <c r="X932" s="280"/>
      <c r="Y932" s="280"/>
      <c r="Z932" s="280"/>
      <c r="AA932" s="280"/>
      <c r="AB932" s="280"/>
      <c r="AC932" s="280"/>
      <c r="AD932" s="280"/>
      <c r="AE932" s="280"/>
      <c r="AF932" s="280"/>
      <c r="AG932" s="280"/>
      <c r="AH932" s="280"/>
      <c r="AI932" s="280"/>
    </row>
    <row r="933" ht="14.25" customHeight="1">
      <c r="B933" s="280"/>
      <c r="C933" s="280"/>
      <c r="D933" s="280"/>
      <c r="E933" s="280"/>
      <c r="F933" s="280"/>
      <c r="G933" s="280"/>
      <c r="H933" s="280"/>
      <c r="I933" s="280"/>
      <c r="J933" s="280"/>
      <c r="K933" s="280"/>
      <c r="L933" s="280"/>
      <c r="M933" s="280"/>
      <c r="N933" s="280"/>
      <c r="O933" s="280"/>
      <c r="P933" s="280"/>
      <c r="Q933" s="280"/>
      <c r="R933" s="280"/>
      <c r="S933" s="280"/>
      <c r="T933" s="280"/>
      <c r="U933" s="280"/>
      <c r="V933" s="280"/>
      <c r="W933" s="280"/>
      <c r="X933" s="280"/>
      <c r="Y933" s="280"/>
      <c r="Z933" s="280"/>
      <c r="AA933" s="280"/>
      <c r="AB933" s="280"/>
      <c r="AC933" s="280"/>
      <c r="AD933" s="280"/>
      <c r="AE933" s="280"/>
      <c r="AF933" s="280"/>
      <c r="AG933" s="280"/>
      <c r="AH933" s="280"/>
      <c r="AI933" s="280"/>
    </row>
    <row r="934" ht="14.25" customHeight="1">
      <c r="B934" s="280"/>
      <c r="C934" s="280"/>
      <c r="D934" s="280"/>
      <c r="E934" s="280"/>
      <c r="F934" s="280"/>
      <c r="G934" s="280"/>
      <c r="H934" s="280"/>
      <c r="I934" s="280"/>
      <c r="J934" s="280"/>
      <c r="K934" s="280"/>
      <c r="L934" s="280"/>
      <c r="M934" s="280"/>
      <c r="N934" s="280"/>
      <c r="O934" s="280"/>
      <c r="P934" s="280"/>
      <c r="Q934" s="280"/>
      <c r="R934" s="280"/>
      <c r="S934" s="280"/>
      <c r="T934" s="280"/>
      <c r="U934" s="280"/>
      <c r="V934" s="280"/>
      <c r="W934" s="280"/>
      <c r="X934" s="280"/>
      <c r="Y934" s="280"/>
      <c r="Z934" s="280"/>
      <c r="AA934" s="280"/>
      <c r="AB934" s="280"/>
      <c r="AC934" s="280"/>
      <c r="AD934" s="280"/>
      <c r="AE934" s="280"/>
      <c r="AF934" s="280"/>
      <c r="AG934" s="280"/>
      <c r="AH934" s="280"/>
      <c r="AI934" s="280"/>
    </row>
    <row r="935" ht="14.25" customHeight="1">
      <c r="B935" s="280"/>
      <c r="C935" s="280"/>
      <c r="D935" s="280"/>
      <c r="E935" s="280"/>
      <c r="F935" s="280"/>
      <c r="G935" s="280"/>
      <c r="H935" s="280"/>
      <c r="I935" s="280"/>
      <c r="J935" s="280"/>
      <c r="K935" s="280"/>
      <c r="L935" s="280"/>
      <c r="M935" s="280"/>
      <c r="N935" s="280"/>
      <c r="O935" s="280"/>
      <c r="P935" s="280"/>
      <c r="Q935" s="280"/>
      <c r="R935" s="280"/>
      <c r="S935" s="280"/>
      <c r="T935" s="280"/>
      <c r="U935" s="280"/>
      <c r="V935" s="280"/>
      <c r="W935" s="280"/>
      <c r="X935" s="280"/>
      <c r="Y935" s="280"/>
      <c r="Z935" s="280"/>
      <c r="AA935" s="280"/>
      <c r="AB935" s="280"/>
      <c r="AC935" s="280"/>
      <c r="AD935" s="280"/>
      <c r="AE935" s="280"/>
      <c r="AF935" s="280"/>
      <c r="AG935" s="280"/>
      <c r="AH935" s="280"/>
      <c r="AI935" s="280"/>
    </row>
    <row r="936" ht="14.25" customHeight="1">
      <c r="B936" s="280"/>
      <c r="C936" s="280"/>
      <c r="D936" s="280"/>
      <c r="E936" s="280"/>
      <c r="F936" s="280"/>
      <c r="G936" s="280"/>
      <c r="H936" s="280"/>
      <c r="I936" s="280"/>
      <c r="J936" s="280"/>
      <c r="K936" s="280"/>
      <c r="L936" s="280"/>
      <c r="M936" s="280"/>
      <c r="N936" s="280"/>
      <c r="O936" s="280"/>
      <c r="P936" s="280"/>
      <c r="Q936" s="280"/>
      <c r="R936" s="280"/>
      <c r="S936" s="280"/>
      <c r="T936" s="280"/>
      <c r="U936" s="280"/>
      <c r="V936" s="280"/>
      <c r="W936" s="280"/>
      <c r="X936" s="280"/>
      <c r="Y936" s="280"/>
      <c r="Z936" s="280"/>
      <c r="AA936" s="280"/>
      <c r="AB936" s="280"/>
      <c r="AC936" s="280"/>
      <c r="AD936" s="280"/>
      <c r="AE936" s="280"/>
      <c r="AF936" s="280"/>
      <c r="AG936" s="280"/>
      <c r="AH936" s="280"/>
      <c r="AI936" s="280"/>
    </row>
    <row r="937" ht="14.25" customHeight="1">
      <c r="B937" s="280"/>
      <c r="C937" s="280"/>
      <c r="D937" s="280"/>
      <c r="E937" s="280"/>
      <c r="F937" s="280"/>
      <c r="G937" s="280"/>
      <c r="H937" s="280"/>
      <c r="I937" s="280"/>
      <c r="J937" s="280"/>
      <c r="K937" s="280"/>
      <c r="L937" s="280"/>
      <c r="M937" s="280"/>
      <c r="N937" s="280"/>
      <c r="O937" s="280"/>
      <c r="P937" s="280"/>
      <c r="Q937" s="280"/>
      <c r="R937" s="280"/>
      <c r="S937" s="280"/>
      <c r="T937" s="280"/>
      <c r="U937" s="280"/>
      <c r="V937" s="280"/>
      <c r="W937" s="280"/>
      <c r="X937" s="280"/>
      <c r="Y937" s="280"/>
      <c r="Z937" s="280"/>
      <c r="AA937" s="280"/>
      <c r="AB937" s="280"/>
      <c r="AC937" s="280"/>
      <c r="AD937" s="280"/>
      <c r="AE937" s="280"/>
      <c r="AF937" s="280"/>
      <c r="AG937" s="280"/>
      <c r="AH937" s="280"/>
      <c r="AI937" s="280"/>
    </row>
    <row r="938" ht="14.25" customHeight="1">
      <c r="B938" s="280"/>
      <c r="C938" s="280"/>
      <c r="D938" s="280"/>
      <c r="E938" s="280"/>
      <c r="F938" s="280"/>
      <c r="G938" s="280"/>
      <c r="H938" s="280"/>
      <c r="I938" s="280"/>
      <c r="J938" s="280"/>
      <c r="K938" s="280"/>
      <c r="L938" s="280"/>
      <c r="M938" s="280"/>
      <c r="N938" s="280"/>
      <c r="O938" s="280"/>
      <c r="P938" s="280"/>
      <c r="Q938" s="280"/>
      <c r="R938" s="280"/>
      <c r="S938" s="280"/>
      <c r="T938" s="280"/>
      <c r="U938" s="280"/>
      <c r="V938" s="280"/>
      <c r="W938" s="280"/>
      <c r="X938" s="280"/>
      <c r="Y938" s="280"/>
      <c r="Z938" s="280"/>
      <c r="AA938" s="280"/>
      <c r="AB938" s="280"/>
      <c r="AC938" s="280"/>
      <c r="AD938" s="280"/>
      <c r="AE938" s="280"/>
      <c r="AF938" s="280"/>
      <c r="AG938" s="280"/>
      <c r="AH938" s="280"/>
      <c r="AI938" s="280"/>
    </row>
    <row r="939" ht="14.25" customHeight="1">
      <c r="B939" s="280"/>
      <c r="C939" s="280"/>
      <c r="D939" s="280"/>
      <c r="E939" s="280"/>
      <c r="F939" s="280"/>
      <c r="G939" s="280"/>
      <c r="H939" s="280"/>
      <c r="I939" s="280"/>
      <c r="J939" s="280"/>
      <c r="K939" s="280"/>
      <c r="L939" s="280"/>
      <c r="M939" s="280"/>
      <c r="N939" s="280"/>
      <c r="O939" s="280"/>
      <c r="P939" s="280"/>
      <c r="Q939" s="280"/>
      <c r="R939" s="280"/>
      <c r="S939" s="280"/>
      <c r="T939" s="280"/>
      <c r="U939" s="280"/>
      <c r="V939" s="280"/>
      <c r="W939" s="280"/>
      <c r="X939" s="280"/>
      <c r="Y939" s="280"/>
      <c r="Z939" s="280"/>
      <c r="AA939" s="280"/>
      <c r="AB939" s="280"/>
      <c r="AC939" s="280"/>
      <c r="AD939" s="280"/>
      <c r="AE939" s="280"/>
      <c r="AF939" s="280"/>
      <c r="AG939" s="280"/>
      <c r="AH939" s="280"/>
      <c r="AI939" s="280"/>
    </row>
    <row r="940" ht="14.25" customHeight="1">
      <c r="B940" s="280"/>
      <c r="C940" s="280"/>
      <c r="D940" s="280"/>
      <c r="E940" s="280"/>
      <c r="F940" s="280"/>
      <c r="G940" s="280"/>
      <c r="H940" s="280"/>
      <c r="I940" s="280"/>
      <c r="J940" s="280"/>
      <c r="K940" s="280"/>
      <c r="L940" s="280"/>
      <c r="M940" s="280"/>
      <c r="N940" s="280"/>
      <c r="O940" s="280"/>
      <c r="P940" s="280"/>
      <c r="Q940" s="280"/>
      <c r="R940" s="280"/>
      <c r="S940" s="280"/>
      <c r="T940" s="280"/>
      <c r="U940" s="280"/>
      <c r="V940" s="280"/>
      <c r="W940" s="280"/>
      <c r="X940" s="280"/>
      <c r="Y940" s="280"/>
      <c r="Z940" s="280"/>
      <c r="AA940" s="280"/>
      <c r="AB940" s="280"/>
      <c r="AC940" s="280"/>
      <c r="AD940" s="280"/>
      <c r="AE940" s="280"/>
      <c r="AF940" s="280"/>
      <c r="AG940" s="280"/>
      <c r="AH940" s="280"/>
      <c r="AI940" s="280"/>
    </row>
    <row r="941" ht="14.25" customHeight="1">
      <c r="B941" s="280"/>
      <c r="C941" s="280"/>
      <c r="D941" s="280"/>
      <c r="E941" s="280"/>
      <c r="F941" s="280"/>
      <c r="G941" s="280"/>
      <c r="H941" s="280"/>
      <c r="I941" s="280"/>
      <c r="J941" s="280"/>
      <c r="K941" s="280"/>
      <c r="L941" s="280"/>
      <c r="M941" s="280"/>
      <c r="N941" s="280"/>
      <c r="O941" s="280"/>
      <c r="P941" s="280"/>
      <c r="Q941" s="280"/>
      <c r="R941" s="280"/>
      <c r="S941" s="280"/>
      <c r="T941" s="280"/>
      <c r="U941" s="280"/>
      <c r="V941" s="280"/>
      <c r="W941" s="280"/>
      <c r="X941" s="280"/>
      <c r="Y941" s="280"/>
      <c r="Z941" s="280"/>
      <c r="AA941" s="280"/>
      <c r="AB941" s="280"/>
      <c r="AC941" s="280"/>
      <c r="AD941" s="280"/>
      <c r="AE941" s="280"/>
      <c r="AF941" s="280"/>
      <c r="AG941" s="280"/>
      <c r="AH941" s="280"/>
      <c r="AI941" s="280"/>
    </row>
    <row r="942" ht="14.25" customHeight="1">
      <c r="B942" s="280"/>
      <c r="C942" s="280"/>
      <c r="D942" s="280"/>
      <c r="E942" s="280"/>
      <c r="F942" s="280"/>
      <c r="G942" s="280"/>
      <c r="H942" s="280"/>
      <c r="I942" s="280"/>
      <c r="J942" s="280"/>
      <c r="K942" s="280"/>
      <c r="L942" s="280"/>
      <c r="M942" s="280"/>
      <c r="N942" s="280"/>
      <c r="O942" s="280"/>
      <c r="P942" s="280"/>
      <c r="Q942" s="280"/>
      <c r="R942" s="280"/>
      <c r="S942" s="280"/>
      <c r="T942" s="280"/>
      <c r="U942" s="280"/>
      <c r="V942" s="280"/>
      <c r="W942" s="280"/>
      <c r="X942" s="280"/>
      <c r="Y942" s="280"/>
      <c r="Z942" s="280"/>
      <c r="AA942" s="280"/>
      <c r="AB942" s="280"/>
      <c r="AC942" s="280"/>
      <c r="AD942" s="280"/>
      <c r="AE942" s="280"/>
      <c r="AF942" s="280"/>
      <c r="AG942" s="280"/>
      <c r="AH942" s="280"/>
      <c r="AI942" s="280"/>
    </row>
    <row r="943" ht="14.25" customHeight="1">
      <c r="B943" s="280"/>
      <c r="C943" s="280"/>
      <c r="D943" s="280"/>
      <c r="E943" s="280"/>
      <c r="F943" s="280"/>
      <c r="G943" s="280"/>
      <c r="H943" s="280"/>
      <c r="I943" s="280"/>
      <c r="J943" s="280"/>
      <c r="K943" s="280"/>
      <c r="L943" s="280"/>
      <c r="M943" s="280"/>
      <c r="N943" s="280"/>
      <c r="O943" s="280"/>
      <c r="P943" s="280"/>
      <c r="Q943" s="280"/>
      <c r="R943" s="280"/>
      <c r="S943" s="280"/>
      <c r="T943" s="280"/>
      <c r="U943" s="280"/>
      <c r="V943" s="280"/>
      <c r="W943" s="280"/>
      <c r="X943" s="280"/>
      <c r="Y943" s="280"/>
      <c r="Z943" s="280"/>
      <c r="AA943" s="280"/>
      <c r="AB943" s="280"/>
      <c r="AC943" s="280"/>
      <c r="AD943" s="280"/>
      <c r="AE943" s="280"/>
      <c r="AF943" s="280"/>
      <c r="AG943" s="280"/>
      <c r="AH943" s="280"/>
      <c r="AI943" s="280"/>
    </row>
    <row r="944" ht="14.25" customHeight="1">
      <c r="B944" s="280"/>
      <c r="C944" s="280"/>
      <c r="D944" s="280"/>
      <c r="E944" s="280"/>
      <c r="F944" s="280"/>
      <c r="G944" s="280"/>
      <c r="H944" s="280"/>
      <c r="I944" s="280"/>
      <c r="J944" s="280"/>
      <c r="K944" s="280"/>
      <c r="L944" s="280"/>
      <c r="M944" s="280"/>
      <c r="N944" s="280"/>
      <c r="O944" s="280"/>
      <c r="P944" s="280"/>
      <c r="Q944" s="280"/>
      <c r="R944" s="280"/>
      <c r="S944" s="280"/>
      <c r="T944" s="280"/>
      <c r="U944" s="280"/>
      <c r="V944" s="280"/>
      <c r="W944" s="280"/>
      <c r="X944" s="280"/>
      <c r="Y944" s="280"/>
      <c r="Z944" s="280"/>
      <c r="AA944" s="280"/>
      <c r="AB944" s="280"/>
      <c r="AC944" s="280"/>
      <c r="AD944" s="280"/>
      <c r="AE944" s="280"/>
      <c r="AF944" s="280"/>
      <c r="AG944" s="280"/>
      <c r="AH944" s="280"/>
      <c r="AI944" s="280"/>
    </row>
    <row r="945" ht="14.25" customHeight="1">
      <c r="B945" s="280"/>
      <c r="C945" s="280"/>
      <c r="D945" s="280"/>
      <c r="E945" s="280"/>
      <c r="F945" s="280"/>
      <c r="G945" s="280"/>
      <c r="H945" s="280"/>
      <c r="I945" s="280"/>
      <c r="J945" s="280"/>
      <c r="K945" s="280"/>
      <c r="L945" s="280"/>
      <c r="M945" s="280"/>
      <c r="N945" s="280"/>
      <c r="O945" s="280"/>
      <c r="P945" s="280"/>
      <c r="Q945" s="280"/>
      <c r="R945" s="280"/>
      <c r="S945" s="280"/>
      <c r="T945" s="280"/>
      <c r="U945" s="280"/>
      <c r="V945" s="280"/>
      <c r="W945" s="280"/>
      <c r="X945" s="280"/>
      <c r="Y945" s="280"/>
      <c r="Z945" s="280"/>
      <c r="AA945" s="280"/>
      <c r="AB945" s="280"/>
      <c r="AC945" s="280"/>
      <c r="AD945" s="280"/>
      <c r="AE945" s="280"/>
      <c r="AF945" s="280"/>
      <c r="AG945" s="280"/>
      <c r="AH945" s="280"/>
      <c r="AI945" s="280"/>
    </row>
    <row r="946" ht="14.25" customHeight="1">
      <c r="B946" s="280"/>
      <c r="C946" s="280"/>
      <c r="D946" s="280"/>
      <c r="E946" s="280"/>
      <c r="F946" s="280"/>
      <c r="G946" s="280"/>
      <c r="H946" s="280"/>
      <c r="I946" s="280"/>
      <c r="J946" s="280"/>
      <c r="K946" s="280"/>
      <c r="L946" s="280"/>
      <c r="M946" s="280"/>
      <c r="N946" s="280"/>
      <c r="O946" s="280"/>
      <c r="P946" s="280"/>
      <c r="Q946" s="280"/>
      <c r="R946" s="280"/>
      <c r="S946" s="280"/>
      <c r="T946" s="280"/>
      <c r="U946" s="280"/>
      <c r="V946" s="280"/>
      <c r="W946" s="280"/>
      <c r="X946" s="280"/>
      <c r="Y946" s="280"/>
      <c r="Z946" s="280"/>
      <c r="AA946" s="280"/>
      <c r="AB946" s="280"/>
      <c r="AC946" s="280"/>
      <c r="AD946" s="280"/>
      <c r="AE946" s="280"/>
      <c r="AF946" s="280"/>
      <c r="AG946" s="280"/>
      <c r="AH946" s="280"/>
      <c r="AI946" s="280"/>
    </row>
    <row r="947" ht="14.25" customHeight="1">
      <c r="B947" s="280"/>
      <c r="C947" s="280"/>
      <c r="D947" s="280"/>
      <c r="E947" s="280"/>
      <c r="F947" s="280"/>
      <c r="G947" s="280"/>
      <c r="H947" s="280"/>
      <c r="I947" s="280"/>
      <c r="J947" s="280"/>
      <c r="K947" s="280"/>
      <c r="L947" s="280"/>
      <c r="M947" s="280"/>
      <c r="N947" s="280"/>
      <c r="O947" s="280"/>
      <c r="P947" s="280"/>
      <c r="Q947" s="280"/>
      <c r="R947" s="280"/>
      <c r="S947" s="280"/>
      <c r="T947" s="280"/>
      <c r="U947" s="280"/>
      <c r="V947" s="280"/>
      <c r="W947" s="280"/>
      <c r="X947" s="280"/>
      <c r="Y947" s="280"/>
      <c r="Z947" s="280"/>
      <c r="AA947" s="280"/>
      <c r="AB947" s="280"/>
      <c r="AC947" s="280"/>
      <c r="AD947" s="280"/>
      <c r="AE947" s="280"/>
      <c r="AF947" s="280"/>
      <c r="AG947" s="280"/>
      <c r="AH947" s="280"/>
      <c r="AI947" s="280"/>
    </row>
    <row r="948" ht="14.25" customHeight="1">
      <c r="B948" s="280"/>
      <c r="C948" s="280"/>
      <c r="D948" s="280"/>
      <c r="E948" s="280"/>
      <c r="F948" s="280"/>
      <c r="G948" s="280"/>
      <c r="H948" s="280"/>
      <c r="I948" s="280"/>
      <c r="J948" s="280"/>
      <c r="K948" s="280"/>
      <c r="L948" s="280"/>
      <c r="M948" s="280"/>
      <c r="N948" s="280"/>
      <c r="O948" s="280"/>
      <c r="P948" s="280"/>
      <c r="Q948" s="280"/>
      <c r="R948" s="280"/>
      <c r="S948" s="280"/>
      <c r="T948" s="280"/>
      <c r="U948" s="280"/>
      <c r="V948" s="280"/>
      <c r="W948" s="280"/>
      <c r="X948" s="280"/>
      <c r="Y948" s="280"/>
      <c r="Z948" s="280"/>
      <c r="AA948" s="280"/>
      <c r="AB948" s="280"/>
      <c r="AC948" s="280"/>
      <c r="AD948" s="280"/>
      <c r="AE948" s="280"/>
      <c r="AF948" s="280"/>
      <c r="AG948" s="280"/>
      <c r="AH948" s="280"/>
      <c r="AI948" s="280"/>
    </row>
    <row r="949" ht="14.25" customHeight="1">
      <c r="B949" s="280"/>
      <c r="C949" s="280"/>
      <c r="D949" s="280"/>
      <c r="E949" s="280"/>
      <c r="F949" s="280"/>
      <c r="G949" s="280"/>
      <c r="H949" s="280"/>
      <c r="I949" s="280"/>
      <c r="J949" s="280"/>
      <c r="K949" s="280"/>
      <c r="L949" s="280"/>
      <c r="M949" s="280"/>
      <c r="N949" s="280"/>
      <c r="O949" s="280"/>
      <c r="P949" s="280"/>
      <c r="Q949" s="280"/>
      <c r="R949" s="280"/>
      <c r="S949" s="280"/>
      <c r="T949" s="280"/>
      <c r="U949" s="280"/>
      <c r="V949" s="280"/>
      <c r="W949" s="280"/>
      <c r="X949" s="280"/>
      <c r="Y949" s="280"/>
      <c r="Z949" s="280"/>
      <c r="AA949" s="280"/>
      <c r="AB949" s="280"/>
      <c r="AC949" s="280"/>
      <c r="AD949" s="280"/>
      <c r="AE949" s="280"/>
      <c r="AF949" s="280"/>
      <c r="AG949" s="280"/>
      <c r="AH949" s="280"/>
      <c r="AI949" s="280"/>
    </row>
    <row r="950" ht="14.25" customHeight="1">
      <c r="B950" s="280"/>
      <c r="C950" s="280"/>
      <c r="D950" s="280"/>
      <c r="E950" s="280"/>
      <c r="F950" s="280"/>
      <c r="G950" s="280"/>
      <c r="H950" s="280"/>
      <c r="I950" s="280"/>
      <c r="J950" s="280"/>
      <c r="K950" s="280"/>
      <c r="L950" s="280"/>
      <c r="M950" s="280"/>
      <c r="N950" s="280"/>
      <c r="O950" s="280"/>
      <c r="P950" s="280"/>
      <c r="Q950" s="280"/>
      <c r="R950" s="280"/>
      <c r="S950" s="280"/>
      <c r="T950" s="280"/>
      <c r="U950" s="280"/>
      <c r="V950" s="280"/>
      <c r="W950" s="280"/>
      <c r="X950" s="280"/>
      <c r="Y950" s="280"/>
      <c r="Z950" s="280"/>
      <c r="AA950" s="280"/>
      <c r="AB950" s="280"/>
      <c r="AC950" s="280"/>
      <c r="AD950" s="280"/>
      <c r="AE950" s="280"/>
      <c r="AF950" s="280"/>
      <c r="AG950" s="280"/>
      <c r="AH950" s="280"/>
      <c r="AI950" s="280"/>
    </row>
    <row r="951" ht="14.25" customHeight="1">
      <c r="B951" s="280"/>
      <c r="C951" s="280"/>
      <c r="D951" s="280"/>
      <c r="E951" s="280"/>
      <c r="F951" s="280"/>
      <c r="G951" s="280"/>
      <c r="H951" s="280"/>
      <c r="I951" s="280"/>
      <c r="J951" s="280"/>
      <c r="K951" s="280"/>
      <c r="L951" s="280"/>
      <c r="M951" s="280"/>
      <c r="N951" s="280"/>
      <c r="O951" s="280"/>
      <c r="P951" s="280"/>
      <c r="Q951" s="280"/>
      <c r="R951" s="280"/>
      <c r="S951" s="280"/>
      <c r="T951" s="280"/>
      <c r="U951" s="280"/>
      <c r="V951" s="280"/>
      <c r="W951" s="280"/>
      <c r="X951" s="280"/>
      <c r="Y951" s="280"/>
      <c r="Z951" s="280"/>
      <c r="AA951" s="280"/>
      <c r="AB951" s="280"/>
      <c r="AC951" s="280"/>
      <c r="AD951" s="280"/>
      <c r="AE951" s="280"/>
      <c r="AF951" s="280"/>
      <c r="AG951" s="280"/>
      <c r="AH951" s="280"/>
      <c r="AI951" s="280"/>
    </row>
    <row r="952" ht="14.25" customHeight="1">
      <c r="B952" s="280"/>
      <c r="C952" s="280"/>
      <c r="D952" s="280"/>
      <c r="E952" s="280"/>
      <c r="F952" s="280"/>
      <c r="G952" s="280"/>
      <c r="H952" s="280"/>
      <c r="I952" s="280"/>
      <c r="J952" s="280"/>
      <c r="K952" s="280"/>
      <c r="L952" s="280"/>
      <c r="M952" s="280"/>
      <c r="N952" s="280"/>
      <c r="O952" s="280"/>
      <c r="P952" s="280"/>
      <c r="Q952" s="280"/>
      <c r="R952" s="280"/>
      <c r="S952" s="280"/>
      <c r="T952" s="280"/>
      <c r="U952" s="280"/>
      <c r="V952" s="280"/>
      <c r="W952" s="280"/>
      <c r="X952" s="280"/>
      <c r="Y952" s="280"/>
      <c r="Z952" s="280"/>
      <c r="AA952" s="280"/>
      <c r="AB952" s="280"/>
      <c r="AC952" s="280"/>
      <c r="AD952" s="280"/>
      <c r="AE952" s="280"/>
      <c r="AF952" s="280"/>
      <c r="AG952" s="280"/>
      <c r="AH952" s="280"/>
      <c r="AI952" s="280"/>
    </row>
    <row r="953" ht="14.25" customHeight="1">
      <c r="B953" s="280"/>
      <c r="C953" s="280"/>
      <c r="D953" s="280"/>
      <c r="E953" s="280"/>
      <c r="F953" s="280"/>
      <c r="G953" s="280"/>
      <c r="H953" s="280"/>
      <c r="I953" s="280"/>
      <c r="J953" s="280"/>
      <c r="K953" s="280"/>
      <c r="L953" s="280"/>
      <c r="M953" s="280"/>
      <c r="N953" s="280"/>
      <c r="O953" s="280"/>
      <c r="P953" s="280"/>
      <c r="Q953" s="280"/>
      <c r="R953" s="280"/>
      <c r="S953" s="280"/>
      <c r="T953" s="280"/>
      <c r="U953" s="280"/>
      <c r="V953" s="280"/>
      <c r="W953" s="280"/>
      <c r="X953" s="280"/>
      <c r="Y953" s="280"/>
      <c r="Z953" s="280"/>
      <c r="AA953" s="280"/>
      <c r="AB953" s="280"/>
      <c r="AC953" s="280"/>
      <c r="AD953" s="280"/>
      <c r="AE953" s="280"/>
      <c r="AF953" s="280"/>
      <c r="AG953" s="280"/>
      <c r="AH953" s="280"/>
      <c r="AI953" s="280"/>
    </row>
    <row r="954" ht="14.25" customHeight="1">
      <c r="B954" s="280"/>
      <c r="C954" s="280"/>
      <c r="D954" s="280"/>
      <c r="E954" s="280"/>
      <c r="F954" s="280"/>
      <c r="G954" s="280"/>
      <c r="H954" s="280"/>
      <c r="I954" s="280"/>
      <c r="J954" s="280"/>
      <c r="K954" s="280"/>
      <c r="L954" s="280"/>
      <c r="M954" s="280"/>
      <c r="N954" s="280"/>
      <c r="O954" s="280"/>
      <c r="P954" s="280"/>
      <c r="Q954" s="280"/>
      <c r="R954" s="280"/>
      <c r="S954" s="280"/>
      <c r="T954" s="280"/>
      <c r="U954" s="280"/>
      <c r="V954" s="280"/>
      <c r="W954" s="280"/>
      <c r="X954" s="280"/>
      <c r="Y954" s="280"/>
      <c r="Z954" s="280"/>
      <c r="AA954" s="280"/>
      <c r="AB954" s="280"/>
      <c r="AC954" s="280"/>
      <c r="AD954" s="280"/>
      <c r="AE954" s="280"/>
      <c r="AF954" s="280"/>
      <c r="AG954" s="280"/>
      <c r="AH954" s="280"/>
      <c r="AI954" s="280"/>
    </row>
    <row r="955" ht="14.25" customHeight="1">
      <c r="B955" s="280"/>
      <c r="C955" s="280"/>
      <c r="D955" s="280"/>
      <c r="E955" s="280"/>
      <c r="F955" s="280"/>
      <c r="G955" s="280"/>
      <c r="H955" s="280"/>
      <c r="I955" s="280"/>
      <c r="J955" s="280"/>
      <c r="K955" s="280"/>
      <c r="L955" s="280"/>
      <c r="M955" s="280"/>
      <c r="N955" s="280"/>
      <c r="O955" s="280"/>
      <c r="P955" s="280"/>
      <c r="Q955" s="280"/>
      <c r="R955" s="280"/>
      <c r="S955" s="280"/>
      <c r="T955" s="280"/>
      <c r="U955" s="280"/>
      <c r="V955" s="280"/>
      <c r="W955" s="280"/>
      <c r="X955" s="280"/>
      <c r="Y955" s="280"/>
      <c r="Z955" s="280"/>
      <c r="AA955" s="280"/>
      <c r="AB955" s="280"/>
      <c r="AC955" s="280"/>
      <c r="AD955" s="280"/>
      <c r="AE955" s="280"/>
      <c r="AF955" s="280"/>
      <c r="AG955" s="280"/>
      <c r="AH955" s="280"/>
      <c r="AI955" s="280"/>
    </row>
    <row r="956" ht="14.25" customHeight="1">
      <c r="B956" s="280"/>
      <c r="C956" s="280"/>
      <c r="D956" s="280"/>
      <c r="E956" s="280"/>
      <c r="F956" s="280"/>
      <c r="G956" s="280"/>
      <c r="H956" s="280"/>
      <c r="I956" s="280"/>
      <c r="J956" s="280"/>
      <c r="K956" s="280"/>
      <c r="L956" s="280"/>
      <c r="M956" s="280"/>
      <c r="N956" s="280"/>
      <c r="O956" s="280"/>
      <c r="P956" s="280"/>
      <c r="Q956" s="280"/>
      <c r="R956" s="280"/>
      <c r="S956" s="280"/>
      <c r="T956" s="280"/>
      <c r="U956" s="280"/>
      <c r="V956" s="280"/>
      <c r="W956" s="280"/>
      <c r="X956" s="280"/>
      <c r="Y956" s="280"/>
      <c r="Z956" s="280"/>
      <c r="AA956" s="280"/>
      <c r="AB956" s="280"/>
      <c r="AC956" s="280"/>
      <c r="AD956" s="280"/>
      <c r="AE956" s="280"/>
      <c r="AF956" s="280"/>
      <c r="AG956" s="280"/>
      <c r="AH956" s="280"/>
      <c r="AI956" s="280"/>
    </row>
    <row r="957" ht="14.25" customHeight="1">
      <c r="B957" s="280"/>
      <c r="C957" s="280"/>
      <c r="D957" s="280"/>
      <c r="E957" s="280"/>
      <c r="F957" s="280"/>
      <c r="G957" s="280"/>
      <c r="H957" s="280"/>
      <c r="I957" s="280"/>
      <c r="J957" s="280"/>
      <c r="K957" s="280"/>
      <c r="L957" s="280"/>
      <c r="M957" s="280"/>
      <c r="N957" s="280"/>
      <c r="O957" s="280"/>
      <c r="P957" s="280"/>
      <c r="Q957" s="280"/>
      <c r="R957" s="280"/>
      <c r="S957" s="280"/>
      <c r="T957" s="280"/>
      <c r="U957" s="280"/>
      <c r="V957" s="280"/>
      <c r="W957" s="280"/>
      <c r="X957" s="280"/>
      <c r="Y957" s="280"/>
      <c r="Z957" s="280"/>
      <c r="AA957" s="280"/>
      <c r="AB957" s="280"/>
      <c r="AC957" s="280"/>
      <c r="AD957" s="280"/>
      <c r="AE957" s="280"/>
      <c r="AF957" s="280"/>
      <c r="AG957" s="280"/>
      <c r="AH957" s="280"/>
      <c r="AI957" s="280"/>
    </row>
    <row r="958" ht="14.25" customHeight="1">
      <c r="B958" s="280"/>
      <c r="C958" s="280"/>
      <c r="D958" s="280"/>
      <c r="E958" s="280"/>
      <c r="F958" s="280"/>
      <c r="G958" s="280"/>
      <c r="H958" s="280"/>
      <c r="I958" s="280"/>
      <c r="J958" s="280"/>
      <c r="K958" s="280"/>
      <c r="L958" s="280"/>
      <c r="M958" s="280"/>
      <c r="N958" s="280"/>
      <c r="O958" s="280"/>
      <c r="P958" s="280"/>
      <c r="Q958" s="280"/>
      <c r="R958" s="280"/>
      <c r="S958" s="280"/>
      <c r="T958" s="280"/>
      <c r="U958" s="280"/>
      <c r="V958" s="280"/>
      <c r="W958" s="280"/>
      <c r="X958" s="280"/>
      <c r="Y958" s="280"/>
      <c r="Z958" s="280"/>
      <c r="AA958" s="280"/>
      <c r="AB958" s="280"/>
      <c r="AC958" s="280"/>
      <c r="AD958" s="280"/>
      <c r="AE958" s="280"/>
      <c r="AF958" s="280"/>
      <c r="AG958" s="280"/>
      <c r="AH958" s="280"/>
      <c r="AI958" s="280"/>
    </row>
    <row r="959" ht="14.25" customHeight="1">
      <c r="B959" s="280"/>
      <c r="C959" s="280"/>
      <c r="D959" s="280"/>
      <c r="E959" s="280"/>
      <c r="F959" s="280"/>
      <c r="G959" s="280"/>
      <c r="H959" s="280"/>
      <c r="I959" s="280"/>
      <c r="J959" s="280"/>
      <c r="K959" s="280"/>
      <c r="L959" s="280"/>
      <c r="M959" s="280"/>
      <c r="N959" s="280"/>
      <c r="O959" s="280"/>
      <c r="P959" s="280"/>
      <c r="Q959" s="280"/>
      <c r="R959" s="280"/>
      <c r="S959" s="280"/>
      <c r="T959" s="280"/>
      <c r="U959" s="280"/>
      <c r="V959" s="280"/>
      <c r="W959" s="280"/>
      <c r="X959" s="280"/>
      <c r="Y959" s="280"/>
      <c r="Z959" s="280"/>
      <c r="AA959" s="280"/>
      <c r="AB959" s="280"/>
      <c r="AC959" s="280"/>
      <c r="AD959" s="280"/>
      <c r="AE959" s="280"/>
      <c r="AF959" s="280"/>
      <c r="AG959" s="280"/>
      <c r="AH959" s="280"/>
      <c r="AI959" s="280"/>
    </row>
    <row r="960" ht="14.25" customHeight="1">
      <c r="B960" s="280"/>
      <c r="C960" s="280"/>
      <c r="D960" s="280"/>
      <c r="E960" s="280"/>
      <c r="F960" s="280"/>
      <c r="G960" s="280"/>
      <c r="H960" s="280"/>
      <c r="I960" s="280"/>
      <c r="J960" s="280"/>
      <c r="K960" s="280"/>
      <c r="L960" s="280"/>
      <c r="M960" s="280"/>
      <c r="N960" s="280"/>
      <c r="O960" s="280"/>
      <c r="P960" s="280"/>
      <c r="Q960" s="280"/>
      <c r="R960" s="280"/>
      <c r="S960" s="280"/>
      <c r="T960" s="280"/>
      <c r="U960" s="280"/>
      <c r="V960" s="280"/>
      <c r="W960" s="280"/>
      <c r="X960" s="280"/>
      <c r="Y960" s="280"/>
      <c r="Z960" s="280"/>
      <c r="AA960" s="280"/>
      <c r="AB960" s="280"/>
      <c r="AC960" s="280"/>
      <c r="AD960" s="280"/>
      <c r="AE960" s="280"/>
      <c r="AF960" s="280"/>
      <c r="AG960" s="280"/>
      <c r="AH960" s="280"/>
      <c r="AI960" s="280"/>
    </row>
    <row r="961" ht="14.25" customHeight="1">
      <c r="B961" s="280"/>
      <c r="C961" s="280"/>
      <c r="D961" s="280"/>
      <c r="E961" s="280"/>
      <c r="F961" s="280"/>
      <c r="G961" s="280"/>
      <c r="H961" s="280"/>
      <c r="I961" s="280"/>
      <c r="J961" s="280"/>
      <c r="K961" s="280"/>
      <c r="L961" s="280"/>
      <c r="M961" s="280"/>
      <c r="N961" s="280"/>
      <c r="O961" s="280"/>
      <c r="P961" s="280"/>
      <c r="Q961" s="280"/>
      <c r="R961" s="280"/>
      <c r="S961" s="280"/>
      <c r="T961" s="280"/>
      <c r="U961" s="280"/>
      <c r="V961" s="280"/>
      <c r="W961" s="280"/>
      <c r="X961" s="280"/>
      <c r="Y961" s="280"/>
      <c r="Z961" s="280"/>
      <c r="AA961" s="280"/>
      <c r="AB961" s="280"/>
      <c r="AC961" s="280"/>
      <c r="AD961" s="280"/>
      <c r="AE961" s="280"/>
      <c r="AF961" s="280"/>
      <c r="AG961" s="280"/>
      <c r="AH961" s="280"/>
      <c r="AI961" s="280"/>
    </row>
    <row r="962" ht="14.25" customHeight="1">
      <c r="B962" s="280"/>
      <c r="C962" s="280"/>
      <c r="D962" s="280"/>
      <c r="E962" s="280"/>
      <c r="F962" s="280"/>
      <c r="G962" s="280"/>
      <c r="H962" s="280"/>
      <c r="I962" s="280"/>
      <c r="J962" s="280"/>
      <c r="K962" s="280"/>
      <c r="L962" s="280"/>
      <c r="M962" s="280"/>
      <c r="N962" s="280"/>
      <c r="O962" s="280"/>
      <c r="P962" s="280"/>
      <c r="Q962" s="280"/>
      <c r="R962" s="280"/>
      <c r="S962" s="280"/>
      <c r="T962" s="280"/>
      <c r="U962" s="280"/>
      <c r="V962" s="280"/>
      <c r="W962" s="280"/>
      <c r="X962" s="280"/>
      <c r="Y962" s="280"/>
      <c r="Z962" s="280"/>
      <c r="AA962" s="280"/>
      <c r="AB962" s="280"/>
      <c r="AC962" s="280"/>
      <c r="AD962" s="280"/>
      <c r="AE962" s="280"/>
      <c r="AF962" s="280"/>
      <c r="AG962" s="280"/>
      <c r="AH962" s="280"/>
      <c r="AI962" s="280"/>
    </row>
    <row r="963" ht="14.25" customHeight="1">
      <c r="B963" s="280"/>
      <c r="C963" s="280"/>
      <c r="D963" s="280"/>
      <c r="E963" s="280"/>
      <c r="F963" s="280"/>
      <c r="G963" s="280"/>
      <c r="H963" s="280"/>
      <c r="I963" s="280"/>
      <c r="J963" s="280"/>
      <c r="K963" s="280"/>
      <c r="L963" s="280"/>
      <c r="M963" s="280"/>
      <c r="N963" s="280"/>
      <c r="O963" s="280"/>
      <c r="P963" s="280"/>
      <c r="Q963" s="280"/>
      <c r="R963" s="280"/>
      <c r="S963" s="280"/>
      <c r="T963" s="280"/>
      <c r="U963" s="280"/>
      <c r="V963" s="280"/>
      <c r="W963" s="280"/>
      <c r="X963" s="280"/>
      <c r="Y963" s="280"/>
      <c r="Z963" s="280"/>
      <c r="AA963" s="280"/>
      <c r="AB963" s="280"/>
      <c r="AC963" s="280"/>
      <c r="AD963" s="280"/>
      <c r="AE963" s="280"/>
      <c r="AF963" s="280"/>
      <c r="AG963" s="280"/>
      <c r="AH963" s="280"/>
      <c r="AI963" s="280"/>
    </row>
    <row r="964" ht="14.25" customHeight="1">
      <c r="B964" s="280"/>
      <c r="C964" s="280"/>
      <c r="D964" s="280"/>
      <c r="E964" s="280"/>
      <c r="F964" s="280"/>
      <c r="G964" s="280"/>
      <c r="H964" s="280"/>
      <c r="I964" s="280"/>
      <c r="J964" s="280"/>
      <c r="K964" s="280"/>
      <c r="L964" s="280"/>
      <c r="M964" s="280"/>
      <c r="N964" s="280"/>
      <c r="O964" s="280"/>
      <c r="P964" s="280"/>
      <c r="Q964" s="280"/>
      <c r="R964" s="280"/>
      <c r="S964" s="280"/>
      <c r="T964" s="280"/>
      <c r="U964" s="280"/>
      <c r="V964" s="280"/>
      <c r="W964" s="280"/>
      <c r="X964" s="280"/>
      <c r="Y964" s="280"/>
      <c r="Z964" s="280"/>
      <c r="AA964" s="280"/>
      <c r="AB964" s="280"/>
      <c r="AC964" s="280"/>
      <c r="AD964" s="280"/>
      <c r="AE964" s="280"/>
      <c r="AF964" s="280"/>
      <c r="AG964" s="280"/>
      <c r="AH964" s="280"/>
      <c r="AI964" s="280"/>
    </row>
    <row r="965" ht="14.25" customHeight="1">
      <c r="B965" s="280"/>
      <c r="C965" s="280"/>
      <c r="D965" s="280"/>
      <c r="E965" s="280"/>
      <c r="F965" s="280"/>
      <c r="G965" s="280"/>
      <c r="H965" s="280"/>
      <c r="I965" s="280"/>
      <c r="J965" s="280"/>
      <c r="K965" s="280"/>
      <c r="L965" s="280"/>
      <c r="M965" s="280"/>
      <c r="N965" s="280"/>
      <c r="O965" s="280"/>
      <c r="P965" s="280"/>
      <c r="Q965" s="280"/>
      <c r="R965" s="280"/>
      <c r="S965" s="280"/>
      <c r="T965" s="280"/>
      <c r="U965" s="280"/>
      <c r="V965" s="280"/>
      <c r="W965" s="280"/>
      <c r="X965" s="280"/>
      <c r="Y965" s="280"/>
      <c r="Z965" s="280"/>
      <c r="AA965" s="280"/>
      <c r="AB965" s="280"/>
      <c r="AC965" s="280"/>
      <c r="AD965" s="280"/>
      <c r="AE965" s="280"/>
      <c r="AF965" s="280"/>
      <c r="AG965" s="280"/>
      <c r="AH965" s="280"/>
      <c r="AI965" s="280"/>
    </row>
    <row r="966" ht="14.25" customHeight="1">
      <c r="B966" s="280"/>
      <c r="C966" s="280"/>
      <c r="D966" s="280"/>
      <c r="E966" s="280"/>
      <c r="F966" s="280"/>
      <c r="G966" s="280"/>
      <c r="H966" s="280"/>
      <c r="I966" s="280"/>
      <c r="J966" s="280"/>
      <c r="K966" s="280"/>
      <c r="L966" s="280"/>
      <c r="M966" s="280"/>
      <c r="N966" s="280"/>
      <c r="O966" s="280"/>
      <c r="P966" s="280"/>
      <c r="Q966" s="280"/>
      <c r="R966" s="280"/>
      <c r="S966" s="280"/>
      <c r="T966" s="280"/>
      <c r="U966" s="280"/>
      <c r="V966" s="280"/>
      <c r="W966" s="280"/>
      <c r="X966" s="280"/>
      <c r="Y966" s="280"/>
      <c r="Z966" s="280"/>
      <c r="AA966" s="280"/>
      <c r="AB966" s="280"/>
      <c r="AC966" s="280"/>
      <c r="AD966" s="280"/>
      <c r="AE966" s="280"/>
      <c r="AF966" s="280"/>
      <c r="AG966" s="280"/>
      <c r="AH966" s="280"/>
      <c r="AI966" s="280"/>
    </row>
    <row r="967" ht="14.25" customHeight="1">
      <c r="B967" s="280"/>
      <c r="C967" s="280"/>
      <c r="D967" s="280"/>
      <c r="E967" s="280"/>
      <c r="F967" s="280"/>
      <c r="G967" s="280"/>
      <c r="H967" s="280"/>
      <c r="I967" s="280"/>
      <c r="J967" s="280"/>
      <c r="K967" s="280"/>
      <c r="L967" s="280"/>
      <c r="M967" s="280"/>
      <c r="N967" s="280"/>
      <c r="O967" s="280"/>
      <c r="P967" s="280"/>
      <c r="Q967" s="280"/>
      <c r="R967" s="280"/>
      <c r="S967" s="280"/>
      <c r="T967" s="280"/>
      <c r="U967" s="280"/>
      <c r="V967" s="280"/>
      <c r="W967" s="280"/>
      <c r="X967" s="280"/>
      <c r="Y967" s="280"/>
      <c r="Z967" s="280"/>
      <c r="AA967" s="280"/>
      <c r="AB967" s="280"/>
      <c r="AC967" s="280"/>
      <c r="AD967" s="280"/>
      <c r="AE967" s="280"/>
      <c r="AF967" s="280"/>
      <c r="AG967" s="280"/>
      <c r="AH967" s="280"/>
      <c r="AI967" s="280"/>
    </row>
    <row r="968" ht="14.25" customHeight="1">
      <c r="B968" s="280"/>
      <c r="C968" s="280"/>
      <c r="D968" s="280"/>
      <c r="E968" s="280"/>
      <c r="F968" s="280"/>
      <c r="G968" s="280"/>
      <c r="H968" s="280"/>
      <c r="I968" s="280"/>
      <c r="J968" s="280"/>
      <c r="K968" s="280"/>
      <c r="L968" s="280"/>
      <c r="M968" s="280"/>
      <c r="N968" s="280"/>
      <c r="O968" s="280"/>
      <c r="P968" s="280"/>
      <c r="Q968" s="280"/>
      <c r="R968" s="280"/>
      <c r="S968" s="280"/>
      <c r="T968" s="280"/>
      <c r="U968" s="280"/>
      <c r="V968" s="280"/>
      <c r="W968" s="280"/>
      <c r="X968" s="280"/>
      <c r="Y968" s="280"/>
      <c r="Z968" s="280"/>
      <c r="AA968" s="280"/>
      <c r="AB968" s="280"/>
      <c r="AC968" s="280"/>
      <c r="AD968" s="280"/>
      <c r="AE968" s="280"/>
      <c r="AF968" s="280"/>
      <c r="AG968" s="280"/>
      <c r="AH968" s="280"/>
      <c r="AI968" s="280"/>
    </row>
    <row r="969" ht="14.25" customHeight="1">
      <c r="B969" s="280"/>
      <c r="C969" s="280"/>
      <c r="D969" s="280"/>
      <c r="E969" s="280"/>
      <c r="F969" s="280"/>
      <c r="G969" s="280"/>
      <c r="H969" s="280"/>
      <c r="I969" s="280"/>
      <c r="J969" s="280"/>
      <c r="K969" s="280"/>
      <c r="L969" s="280"/>
      <c r="M969" s="280"/>
      <c r="N969" s="280"/>
      <c r="O969" s="280"/>
      <c r="P969" s="280"/>
      <c r="Q969" s="280"/>
      <c r="R969" s="280"/>
      <c r="S969" s="280"/>
      <c r="T969" s="280"/>
      <c r="U969" s="280"/>
      <c r="V969" s="280"/>
      <c r="W969" s="280"/>
      <c r="X969" s="280"/>
      <c r="Y969" s="280"/>
      <c r="Z969" s="280"/>
      <c r="AA969" s="280"/>
      <c r="AB969" s="280"/>
      <c r="AC969" s="280"/>
      <c r="AD969" s="280"/>
      <c r="AE969" s="280"/>
      <c r="AF969" s="280"/>
      <c r="AG969" s="280"/>
      <c r="AH969" s="280"/>
      <c r="AI969" s="280"/>
    </row>
    <row r="970" ht="14.25" customHeight="1">
      <c r="B970" s="280"/>
      <c r="C970" s="280"/>
      <c r="D970" s="280"/>
      <c r="E970" s="280"/>
      <c r="F970" s="280"/>
      <c r="G970" s="280"/>
      <c r="H970" s="280"/>
      <c r="I970" s="280"/>
      <c r="J970" s="280"/>
      <c r="K970" s="280"/>
      <c r="L970" s="280"/>
      <c r="M970" s="280"/>
      <c r="N970" s="280"/>
      <c r="O970" s="280"/>
      <c r="P970" s="280"/>
      <c r="Q970" s="280"/>
      <c r="R970" s="280"/>
      <c r="S970" s="280"/>
      <c r="T970" s="280"/>
      <c r="U970" s="280"/>
      <c r="V970" s="280"/>
      <c r="W970" s="280"/>
      <c r="X970" s="280"/>
      <c r="Y970" s="280"/>
      <c r="Z970" s="280"/>
      <c r="AA970" s="280"/>
      <c r="AB970" s="280"/>
      <c r="AC970" s="280"/>
      <c r="AD970" s="280"/>
      <c r="AE970" s="280"/>
      <c r="AF970" s="280"/>
      <c r="AG970" s="280"/>
      <c r="AH970" s="280"/>
      <c r="AI970" s="280"/>
    </row>
    <row r="971" ht="14.25" customHeight="1">
      <c r="B971" s="280"/>
      <c r="C971" s="280"/>
      <c r="D971" s="280"/>
      <c r="E971" s="280"/>
      <c r="F971" s="280"/>
      <c r="G971" s="280"/>
      <c r="H971" s="280"/>
      <c r="I971" s="280"/>
      <c r="J971" s="280"/>
      <c r="K971" s="280"/>
      <c r="L971" s="280"/>
      <c r="M971" s="280"/>
      <c r="N971" s="280"/>
      <c r="O971" s="280"/>
      <c r="P971" s="280"/>
      <c r="Q971" s="280"/>
      <c r="R971" s="280"/>
      <c r="S971" s="280"/>
      <c r="T971" s="280"/>
      <c r="U971" s="280"/>
      <c r="V971" s="280"/>
      <c r="W971" s="280"/>
      <c r="X971" s="280"/>
      <c r="Y971" s="280"/>
      <c r="Z971" s="280"/>
      <c r="AA971" s="280"/>
      <c r="AB971" s="280"/>
      <c r="AC971" s="280"/>
      <c r="AD971" s="280"/>
      <c r="AE971" s="280"/>
      <c r="AF971" s="280"/>
      <c r="AG971" s="280"/>
      <c r="AH971" s="280"/>
      <c r="AI971" s="280"/>
    </row>
    <row r="972" ht="14.25" customHeight="1">
      <c r="B972" s="280"/>
      <c r="C972" s="280"/>
      <c r="D972" s="280"/>
      <c r="E972" s="280"/>
      <c r="F972" s="280"/>
      <c r="G972" s="280"/>
      <c r="H972" s="280"/>
      <c r="I972" s="280"/>
      <c r="J972" s="280"/>
      <c r="K972" s="280"/>
      <c r="L972" s="280"/>
      <c r="M972" s="280"/>
      <c r="N972" s="280"/>
      <c r="O972" s="280"/>
      <c r="P972" s="280"/>
      <c r="Q972" s="280"/>
      <c r="R972" s="280"/>
      <c r="S972" s="280"/>
      <c r="T972" s="280"/>
      <c r="U972" s="280"/>
      <c r="V972" s="280"/>
      <c r="W972" s="280"/>
      <c r="X972" s="280"/>
      <c r="Y972" s="280"/>
      <c r="Z972" s="280"/>
      <c r="AA972" s="280"/>
      <c r="AB972" s="280"/>
      <c r="AC972" s="280"/>
      <c r="AD972" s="280"/>
      <c r="AE972" s="280"/>
      <c r="AF972" s="280"/>
      <c r="AG972" s="280"/>
      <c r="AH972" s="280"/>
      <c r="AI972" s="280"/>
    </row>
    <row r="973" ht="14.25" customHeight="1">
      <c r="B973" s="280"/>
      <c r="C973" s="280"/>
      <c r="D973" s="280"/>
      <c r="E973" s="280"/>
      <c r="F973" s="280"/>
      <c r="G973" s="280"/>
      <c r="H973" s="280"/>
      <c r="I973" s="280"/>
      <c r="J973" s="280"/>
      <c r="K973" s="280"/>
      <c r="L973" s="280"/>
      <c r="M973" s="280"/>
      <c r="N973" s="280"/>
      <c r="O973" s="280"/>
      <c r="P973" s="280"/>
      <c r="Q973" s="280"/>
      <c r="R973" s="280"/>
      <c r="S973" s="280"/>
      <c r="T973" s="280"/>
      <c r="U973" s="280"/>
      <c r="V973" s="280"/>
      <c r="W973" s="280"/>
      <c r="X973" s="280"/>
      <c r="Y973" s="280"/>
      <c r="Z973" s="280"/>
      <c r="AA973" s="280"/>
      <c r="AB973" s="280"/>
      <c r="AC973" s="280"/>
      <c r="AD973" s="280"/>
      <c r="AE973" s="280"/>
      <c r="AF973" s="280"/>
      <c r="AG973" s="280"/>
      <c r="AH973" s="280"/>
      <c r="AI973" s="280"/>
    </row>
    <row r="974" ht="14.25" customHeight="1">
      <c r="B974" s="280"/>
      <c r="C974" s="280"/>
      <c r="D974" s="280"/>
      <c r="E974" s="280"/>
      <c r="F974" s="280"/>
      <c r="G974" s="280"/>
      <c r="H974" s="280"/>
      <c r="I974" s="280"/>
      <c r="J974" s="280"/>
      <c r="K974" s="280"/>
      <c r="L974" s="280"/>
      <c r="M974" s="280"/>
      <c r="N974" s="280"/>
      <c r="O974" s="280"/>
      <c r="P974" s="280"/>
      <c r="Q974" s="280"/>
      <c r="R974" s="280"/>
      <c r="S974" s="280"/>
      <c r="T974" s="280"/>
      <c r="U974" s="280"/>
      <c r="V974" s="280"/>
      <c r="W974" s="280"/>
      <c r="X974" s="280"/>
      <c r="Y974" s="280"/>
      <c r="Z974" s="280"/>
      <c r="AA974" s="280"/>
      <c r="AB974" s="280"/>
      <c r="AC974" s="280"/>
      <c r="AD974" s="280"/>
      <c r="AE974" s="280"/>
      <c r="AF974" s="280"/>
      <c r="AG974" s="280"/>
      <c r="AH974" s="280"/>
      <c r="AI974" s="280"/>
    </row>
    <row r="975" ht="14.25" customHeight="1">
      <c r="B975" s="280"/>
      <c r="C975" s="280"/>
      <c r="D975" s="280"/>
      <c r="E975" s="280"/>
      <c r="F975" s="280"/>
      <c r="G975" s="280"/>
      <c r="H975" s="280"/>
      <c r="I975" s="280"/>
      <c r="J975" s="280"/>
      <c r="K975" s="280"/>
      <c r="L975" s="280"/>
      <c r="M975" s="280"/>
      <c r="N975" s="280"/>
      <c r="O975" s="280"/>
      <c r="P975" s="280"/>
      <c r="Q975" s="280"/>
      <c r="R975" s="280"/>
      <c r="S975" s="280"/>
      <c r="T975" s="280"/>
      <c r="U975" s="280"/>
      <c r="V975" s="280"/>
      <c r="W975" s="280"/>
      <c r="X975" s="280"/>
      <c r="Y975" s="280"/>
      <c r="Z975" s="280"/>
      <c r="AA975" s="280"/>
      <c r="AB975" s="280"/>
      <c r="AC975" s="280"/>
      <c r="AD975" s="280"/>
      <c r="AE975" s="280"/>
      <c r="AF975" s="280"/>
      <c r="AG975" s="280"/>
      <c r="AH975" s="280"/>
      <c r="AI975" s="280"/>
    </row>
    <row r="976" ht="14.25" customHeight="1">
      <c r="B976" s="280"/>
      <c r="C976" s="280"/>
      <c r="D976" s="280"/>
      <c r="E976" s="280"/>
      <c r="F976" s="280"/>
      <c r="G976" s="280"/>
      <c r="H976" s="280"/>
      <c r="I976" s="280"/>
      <c r="J976" s="280"/>
      <c r="K976" s="280"/>
      <c r="L976" s="280"/>
      <c r="M976" s="280"/>
      <c r="N976" s="280"/>
      <c r="O976" s="280"/>
      <c r="P976" s="280"/>
      <c r="Q976" s="280"/>
      <c r="R976" s="280"/>
      <c r="S976" s="280"/>
      <c r="T976" s="280"/>
      <c r="U976" s="280"/>
      <c r="V976" s="280"/>
      <c r="W976" s="280"/>
      <c r="X976" s="280"/>
      <c r="Y976" s="280"/>
      <c r="Z976" s="280"/>
      <c r="AA976" s="280"/>
      <c r="AB976" s="280"/>
      <c r="AC976" s="280"/>
      <c r="AD976" s="280"/>
      <c r="AE976" s="280"/>
      <c r="AF976" s="280"/>
      <c r="AG976" s="280"/>
      <c r="AH976" s="280"/>
      <c r="AI976" s="280"/>
    </row>
    <row r="977" ht="14.25" customHeight="1">
      <c r="B977" s="280"/>
      <c r="C977" s="280"/>
      <c r="D977" s="280"/>
      <c r="E977" s="280"/>
      <c r="F977" s="280"/>
      <c r="G977" s="280"/>
      <c r="H977" s="280"/>
      <c r="I977" s="280"/>
      <c r="J977" s="280"/>
      <c r="K977" s="280"/>
      <c r="L977" s="280"/>
      <c r="M977" s="280"/>
      <c r="N977" s="280"/>
      <c r="O977" s="280"/>
      <c r="P977" s="280"/>
      <c r="Q977" s="280"/>
      <c r="R977" s="280"/>
      <c r="S977" s="280"/>
      <c r="T977" s="280"/>
      <c r="U977" s="280"/>
      <c r="V977" s="280"/>
      <c r="W977" s="280"/>
      <c r="X977" s="280"/>
      <c r="Y977" s="280"/>
      <c r="Z977" s="280"/>
      <c r="AA977" s="280"/>
      <c r="AB977" s="280"/>
      <c r="AC977" s="280"/>
      <c r="AD977" s="280"/>
      <c r="AE977" s="280"/>
      <c r="AF977" s="280"/>
      <c r="AG977" s="280"/>
      <c r="AH977" s="280"/>
      <c r="AI977" s="280"/>
    </row>
    <row r="978" ht="14.25" customHeight="1">
      <c r="B978" s="280"/>
      <c r="C978" s="280"/>
      <c r="D978" s="280"/>
      <c r="E978" s="280"/>
      <c r="F978" s="280"/>
      <c r="G978" s="280"/>
      <c r="H978" s="280"/>
      <c r="I978" s="280"/>
      <c r="J978" s="280"/>
      <c r="K978" s="280"/>
      <c r="L978" s="280"/>
      <c r="M978" s="280"/>
      <c r="N978" s="280"/>
      <c r="O978" s="280"/>
      <c r="P978" s="280"/>
      <c r="Q978" s="280"/>
      <c r="R978" s="280"/>
      <c r="S978" s="280"/>
      <c r="T978" s="280"/>
      <c r="U978" s="280"/>
      <c r="V978" s="280"/>
      <c r="W978" s="280"/>
      <c r="X978" s="280"/>
      <c r="Y978" s="280"/>
      <c r="Z978" s="280"/>
      <c r="AA978" s="280"/>
      <c r="AB978" s="280"/>
      <c r="AC978" s="280"/>
      <c r="AD978" s="280"/>
      <c r="AE978" s="280"/>
      <c r="AF978" s="280"/>
      <c r="AG978" s="280"/>
      <c r="AH978" s="280"/>
      <c r="AI978" s="280"/>
    </row>
    <row r="979" ht="14.25" customHeight="1">
      <c r="B979" s="280"/>
      <c r="C979" s="280"/>
      <c r="D979" s="280"/>
      <c r="E979" s="280"/>
      <c r="F979" s="280"/>
      <c r="G979" s="280"/>
      <c r="H979" s="280"/>
      <c r="I979" s="280"/>
      <c r="J979" s="280"/>
      <c r="K979" s="280"/>
      <c r="L979" s="280"/>
      <c r="M979" s="280"/>
      <c r="N979" s="280"/>
      <c r="O979" s="280"/>
      <c r="P979" s="280"/>
      <c r="Q979" s="280"/>
      <c r="R979" s="280"/>
      <c r="S979" s="280"/>
      <c r="T979" s="280"/>
      <c r="U979" s="280"/>
      <c r="V979" s="280"/>
      <c r="W979" s="280"/>
      <c r="X979" s="280"/>
      <c r="Y979" s="280"/>
      <c r="Z979" s="280"/>
      <c r="AA979" s="280"/>
      <c r="AB979" s="280"/>
      <c r="AC979" s="280"/>
      <c r="AD979" s="280"/>
      <c r="AE979" s="280"/>
      <c r="AF979" s="280"/>
      <c r="AG979" s="280"/>
      <c r="AH979" s="280"/>
      <c r="AI979" s="280"/>
    </row>
    <row r="980" ht="14.25" customHeight="1">
      <c r="B980" s="280"/>
      <c r="C980" s="280"/>
      <c r="D980" s="280"/>
      <c r="E980" s="280"/>
      <c r="F980" s="280"/>
      <c r="G980" s="280"/>
      <c r="H980" s="280"/>
      <c r="I980" s="280"/>
      <c r="J980" s="280"/>
      <c r="K980" s="280"/>
      <c r="L980" s="280"/>
      <c r="M980" s="280"/>
      <c r="N980" s="280"/>
      <c r="O980" s="280"/>
      <c r="P980" s="280"/>
      <c r="Q980" s="280"/>
      <c r="R980" s="280"/>
      <c r="S980" s="280"/>
      <c r="T980" s="280"/>
      <c r="U980" s="280"/>
      <c r="V980" s="280"/>
      <c r="W980" s="280"/>
      <c r="X980" s="280"/>
      <c r="Y980" s="280"/>
      <c r="Z980" s="280"/>
      <c r="AA980" s="280"/>
      <c r="AB980" s="280"/>
      <c r="AC980" s="280"/>
      <c r="AD980" s="280"/>
      <c r="AE980" s="280"/>
      <c r="AF980" s="280"/>
      <c r="AG980" s="280"/>
      <c r="AH980" s="280"/>
      <c r="AI980" s="280"/>
    </row>
    <row r="981" ht="14.25" customHeight="1">
      <c r="B981" s="280"/>
      <c r="C981" s="280"/>
      <c r="D981" s="280"/>
      <c r="E981" s="280"/>
      <c r="F981" s="280"/>
      <c r="G981" s="280"/>
      <c r="H981" s="280"/>
      <c r="I981" s="280"/>
      <c r="J981" s="280"/>
      <c r="K981" s="280"/>
      <c r="L981" s="280"/>
      <c r="M981" s="280"/>
      <c r="N981" s="280"/>
      <c r="O981" s="280"/>
      <c r="P981" s="280"/>
      <c r="Q981" s="280"/>
      <c r="R981" s="280"/>
      <c r="S981" s="280"/>
      <c r="T981" s="280"/>
      <c r="U981" s="280"/>
      <c r="V981" s="280"/>
      <c r="W981" s="280"/>
      <c r="X981" s="280"/>
      <c r="Y981" s="280"/>
      <c r="Z981" s="280"/>
      <c r="AA981" s="280"/>
      <c r="AB981" s="280"/>
      <c r="AC981" s="280"/>
      <c r="AD981" s="280"/>
      <c r="AE981" s="280"/>
      <c r="AF981" s="280"/>
      <c r="AG981" s="280"/>
      <c r="AH981" s="280"/>
      <c r="AI981" s="280"/>
    </row>
    <row r="982" ht="14.25" customHeight="1">
      <c r="B982" s="280"/>
      <c r="C982" s="280"/>
      <c r="D982" s="280"/>
      <c r="E982" s="280"/>
      <c r="F982" s="280"/>
      <c r="G982" s="280"/>
      <c r="H982" s="280"/>
      <c r="I982" s="280"/>
      <c r="J982" s="280"/>
      <c r="K982" s="280"/>
      <c r="L982" s="280"/>
      <c r="M982" s="280"/>
      <c r="N982" s="280"/>
      <c r="O982" s="280"/>
      <c r="P982" s="280"/>
      <c r="Q982" s="280"/>
      <c r="R982" s="280"/>
      <c r="S982" s="280"/>
      <c r="T982" s="280"/>
      <c r="U982" s="280"/>
      <c r="V982" s="280"/>
      <c r="W982" s="280"/>
      <c r="X982" s="280"/>
      <c r="Y982" s="280"/>
      <c r="Z982" s="280"/>
      <c r="AA982" s="280"/>
      <c r="AB982" s="280"/>
      <c r="AC982" s="280"/>
      <c r="AD982" s="280"/>
      <c r="AE982" s="280"/>
      <c r="AF982" s="280"/>
      <c r="AG982" s="280"/>
      <c r="AH982" s="280"/>
      <c r="AI982" s="280"/>
    </row>
    <row r="983" ht="14.25" customHeight="1">
      <c r="B983" s="280"/>
      <c r="C983" s="280"/>
      <c r="D983" s="280"/>
      <c r="E983" s="280"/>
      <c r="F983" s="280"/>
      <c r="G983" s="280"/>
      <c r="H983" s="280"/>
      <c r="I983" s="280"/>
      <c r="J983" s="280"/>
      <c r="K983" s="280"/>
      <c r="L983" s="280"/>
      <c r="M983" s="280"/>
      <c r="N983" s="280"/>
      <c r="O983" s="280"/>
      <c r="P983" s="280"/>
      <c r="Q983" s="280"/>
      <c r="R983" s="280"/>
      <c r="S983" s="280"/>
      <c r="T983" s="280"/>
      <c r="U983" s="280"/>
      <c r="V983" s="280"/>
      <c r="W983" s="280"/>
      <c r="X983" s="280"/>
      <c r="Y983" s="280"/>
      <c r="Z983" s="280"/>
      <c r="AA983" s="280"/>
      <c r="AB983" s="280"/>
      <c r="AC983" s="280"/>
      <c r="AD983" s="280"/>
      <c r="AE983" s="280"/>
      <c r="AF983" s="280"/>
      <c r="AG983" s="280"/>
      <c r="AH983" s="280"/>
      <c r="AI983" s="280"/>
    </row>
    <row r="984" ht="14.25" customHeight="1">
      <c r="B984" s="280"/>
      <c r="C984" s="280"/>
      <c r="D984" s="280"/>
      <c r="E984" s="280"/>
      <c r="F984" s="280"/>
      <c r="G984" s="280"/>
      <c r="H984" s="280"/>
      <c r="I984" s="280"/>
      <c r="J984" s="280"/>
      <c r="K984" s="280"/>
      <c r="L984" s="280"/>
      <c r="M984" s="280"/>
      <c r="N984" s="280"/>
      <c r="O984" s="280"/>
      <c r="P984" s="280"/>
      <c r="Q984" s="280"/>
      <c r="R984" s="280"/>
      <c r="S984" s="280"/>
      <c r="T984" s="280"/>
      <c r="U984" s="280"/>
      <c r="V984" s="280"/>
      <c r="W984" s="280"/>
      <c r="X984" s="280"/>
      <c r="Y984" s="280"/>
      <c r="Z984" s="280"/>
      <c r="AA984" s="280"/>
      <c r="AB984" s="280"/>
      <c r="AC984" s="280"/>
      <c r="AD984" s="280"/>
      <c r="AE984" s="280"/>
      <c r="AF984" s="280"/>
      <c r="AG984" s="280"/>
      <c r="AH984" s="280"/>
      <c r="AI984" s="280"/>
    </row>
    <row r="985" ht="14.25" customHeight="1">
      <c r="B985" s="280"/>
      <c r="C985" s="280"/>
      <c r="D985" s="280"/>
      <c r="E985" s="280"/>
      <c r="F985" s="280"/>
      <c r="G985" s="280"/>
      <c r="H985" s="280"/>
      <c r="I985" s="280"/>
      <c r="J985" s="280"/>
      <c r="K985" s="280"/>
      <c r="L985" s="280"/>
      <c r="M985" s="280"/>
      <c r="N985" s="280"/>
      <c r="O985" s="280"/>
      <c r="P985" s="280"/>
      <c r="Q985" s="280"/>
      <c r="R985" s="280"/>
      <c r="S985" s="280"/>
      <c r="T985" s="280"/>
      <c r="U985" s="280"/>
      <c r="V985" s="280"/>
      <c r="W985" s="280"/>
      <c r="X985" s="280"/>
      <c r="Y985" s="280"/>
      <c r="Z985" s="280"/>
      <c r="AA985" s="280"/>
      <c r="AB985" s="280"/>
      <c r="AC985" s="280"/>
      <c r="AD985" s="280"/>
      <c r="AE985" s="280"/>
      <c r="AF985" s="280"/>
      <c r="AG985" s="280"/>
      <c r="AH985" s="280"/>
      <c r="AI985" s="280"/>
    </row>
    <row r="986" ht="14.25" customHeight="1">
      <c r="B986" s="280"/>
      <c r="C986" s="280"/>
      <c r="D986" s="280"/>
      <c r="E986" s="280"/>
      <c r="F986" s="280"/>
      <c r="G986" s="280"/>
      <c r="H986" s="280"/>
      <c r="I986" s="280"/>
      <c r="J986" s="280"/>
      <c r="K986" s="280"/>
      <c r="L986" s="280"/>
      <c r="M986" s="280"/>
      <c r="N986" s="280"/>
      <c r="O986" s="280"/>
      <c r="P986" s="280"/>
      <c r="Q986" s="280"/>
      <c r="R986" s="280"/>
      <c r="S986" s="280"/>
      <c r="T986" s="280"/>
      <c r="U986" s="280"/>
      <c r="V986" s="280"/>
      <c r="W986" s="280"/>
      <c r="X986" s="280"/>
      <c r="Y986" s="280"/>
      <c r="Z986" s="280"/>
      <c r="AA986" s="280"/>
      <c r="AB986" s="280"/>
      <c r="AC986" s="280"/>
      <c r="AD986" s="280"/>
      <c r="AE986" s="280"/>
      <c r="AF986" s="280"/>
      <c r="AG986" s="280"/>
      <c r="AH986" s="280"/>
      <c r="AI986" s="280"/>
    </row>
    <row r="987" ht="14.25" customHeight="1">
      <c r="B987" s="280"/>
      <c r="C987" s="280"/>
      <c r="D987" s="280"/>
      <c r="E987" s="280"/>
      <c r="F987" s="280"/>
      <c r="G987" s="280"/>
      <c r="H987" s="280"/>
      <c r="I987" s="280"/>
      <c r="J987" s="280"/>
      <c r="K987" s="280"/>
      <c r="L987" s="280"/>
      <c r="M987" s="280"/>
      <c r="N987" s="280"/>
      <c r="O987" s="280"/>
      <c r="P987" s="280"/>
      <c r="Q987" s="280"/>
      <c r="R987" s="280"/>
      <c r="S987" s="280"/>
      <c r="T987" s="280"/>
      <c r="U987" s="280"/>
      <c r="V987" s="280"/>
      <c r="W987" s="280"/>
      <c r="X987" s="280"/>
      <c r="Y987" s="280"/>
      <c r="Z987" s="280"/>
      <c r="AA987" s="280"/>
      <c r="AB987" s="280"/>
      <c r="AC987" s="280"/>
      <c r="AD987" s="280"/>
      <c r="AE987" s="280"/>
      <c r="AF987" s="280"/>
      <c r="AG987" s="280"/>
      <c r="AH987" s="280"/>
      <c r="AI987" s="280"/>
    </row>
    <row r="988" ht="14.25" customHeight="1">
      <c r="B988" s="280"/>
      <c r="C988" s="280"/>
      <c r="D988" s="280"/>
      <c r="E988" s="280"/>
      <c r="F988" s="280"/>
      <c r="G988" s="280"/>
      <c r="H988" s="280"/>
      <c r="I988" s="280"/>
      <c r="J988" s="280"/>
      <c r="K988" s="280"/>
      <c r="L988" s="280"/>
      <c r="M988" s="280"/>
      <c r="N988" s="280"/>
      <c r="O988" s="280"/>
      <c r="P988" s="280"/>
      <c r="Q988" s="280"/>
      <c r="R988" s="280"/>
      <c r="S988" s="280"/>
      <c r="T988" s="280"/>
      <c r="U988" s="280"/>
      <c r="V988" s="280"/>
      <c r="W988" s="280"/>
      <c r="X988" s="280"/>
      <c r="Y988" s="280"/>
      <c r="Z988" s="280"/>
      <c r="AA988" s="280"/>
      <c r="AB988" s="280"/>
      <c r="AC988" s="280"/>
      <c r="AD988" s="280"/>
      <c r="AE988" s="280"/>
      <c r="AF988" s="280"/>
      <c r="AG988" s="280"/>
      <c r="AH988" s="280"/>
      <c r="AI988" s="280"/>
    </row>
    <row r="989" ht="14.25" customHeight="1">
      <c r="B989" s="280"/>
      <c r="C989" s="280"/>
      <c r="D989" s="280"/>
      <c r="E989" s="280"/>
      <c r="F989" s="280"/>
      <c r="G989" s="280"/>
      <c r="H989" s="280"/>
      <c r="I989" s="280"/>
      <c r="J989" s="280"/>
      <c r="K989" s="280"/>
      <c r="L989" s="280"/>
      <c r="M989" s="280"/>
      <c r="N989" s="280"/>
      <c r="O989" s="280"/>
      <c r="P989" s="280"/>
      <c r="Q989" s="280"/>
      <c r="R989" s="280"/>
      <c r="S989" s="280"/>
      <c r="T989" s="280"/>
      <c r="U989" s="280"/>
      <c r="V989" s="280"/>
      <c r="W989" s="280"/>
      <c r="X989" s="280"/>
      <c r="Y989" s="280"/>
      <c r="Z989" s="280"/>
      <c r="AA989" s="280"/>
      <c r="AB989" s="280"/>
      <c r="AC989" s="280"/>
      <c r="AD989" s="280"/>
      <c r="AE989" s="280"/>
      <c r="AF989" s="280"/>
      <c r="AG989" s="280"/>
      <c r="AH989" s="280"/>
      <c r="AI989" s="280"/>
    </row>
    <row r="990" ht="14.25" customHeight="1">
      <c r="B990" s="280"/>
      <c r="C990" s="280"/>
      <c r="D990" s="280"/>
      <c r="E990" s="280"/>
      <c r="F990" s="280"/>
      <c r="G990" s="280"/>
      <c r="H990" s="280"/>
      <c r="I990" s="280"/>
      <c r="J990" s="280"/>
      <c r="K990" s="280"/>
      <c r="L990" s="280"/>
      <c r="M990" s="280"/>
      <c r="N990" s="280"/>
      <c r="O990" s="280"/>
      <c r="P990" s="280"/>
      <c r="Q990" s="280"/>
      <c r="R990" s="280"/>
      <c r="S990" s="280"/>
      <c r="T990" s="280"/>
      <c r="U990" s="280"/>
      <c r="V990" s="280"/>
      <c r="W990" s="280"/>
      <c r="X990" s="280"/>
      <c r="Y990" s="280"/>
      <c r="Z990" s="280"/>
      <c r="AA990" s="280"/>
      <c r="AB990" s="280"/>
      <c r="AC990" s="280"/>
      <c r="AD990" s="280"/>
      <c r="AE990" s="280"/>
      <c r="AF990" s="280"/>
      <c r="AG990" s="280"/>
      <c r="AH990" s="280"/>
      <c r="AI990" s="280"/>
    </row>
    <row r="991" ht="14.25" customHeight="1">
      <c r="B991" s="280"/>
      <c r="C991" s="280"/>
      <c r="D991" s="280"/>
      <c r="E991" s="280"/>
      <c r="F991" s="280"/>
      <c r="G991" s="280"/>
      <c r="H991" s="280"/>
      <c r="I991" s="280"/>
      <c r="J991" s="280"/>
      <c r="K991" s="280"/>
      <c r="L991" s="280"/>
      <c r="M991" s="280"/>
      <c r="N991" s="280"/>
      <c r="O991" s="280"/>
      <c r="P991" s="280"/>
      <c r="Q991" s="280"/>
      <c r="R991" s="280"/>
      <c r="S991" s="280"/>
      <c r="T991" s="280"/>
      <c r="U991" s="280"/>
      <c r="V991" s="280"/>
      <c r="W991" s="280"/>
      <c r="X991" s="280"/>
      <c r="Y991" s="280"/>
      <c r="Z991" s="280"/>
      <c r="AA991" s="280"/>
      <c r="AB991" s="280"/>
      <c r="AC991" s="280"/>
      <c r="AD991" s="280"/>
      <c r="AE991" s="280"/>
      <c r="AF991" s="280"/>
      <c r="AG991" s="280"/>
      <c r="AH991" s="280"/>
      <c r="AI991" s="280"/>
    </row>
    <row r="992" ht="14.25" customHeight="1">
      <c r="B992" s="280"/>
      <c r="C992" s="280"/>
      <c r="D992" s="280"/>
      <c r="E992" s="280"/>
      <c r="F992" s="280"/>
      <c r="G992" s="280"/>
      <c r="H992" s="280"/>
      <c r="I992" s="280"/>
      <c r="J992" s="280"/>
      <c r="K992" s="280"/>
      <c r="L992" s="280"/>
      <c r="M992" s="280"/>
      <c r="N992" s="280"/>
      <c r="O992" s="280"/>
      <c r="P992" s="280"/>
      <c r="Q992" s="280"/>
      <c r="R992" s="280"/>
      <c r="S992" s="280"/>
      <c r="T992" s="280"/>
      <c r="U992" s="280"/>
      <c r="V992" s="280"/>
      <c r="W992" s="280"/>
      <c r="X992" s="280"/>
      <c r="Y992" s="280"/>
      <c r="Z992" s="280"/>
      <c r="AA992" s="280"/>
      <c r="AB992" s="280"/>
      <c r="AC992" s="280"/>
      <c r="AD992" s="280"/>
      <c r="AE992" s="280"/>
      <c r="AF992" s="280"/>
      <c r="AG992" s="280"/>
      <c r="AH992" s="280"/>
      <c r="AI992" s="280"/>
    </row>
    <row r="993" ht="14.25" customHeight="1">
      <c r="B993" s="280"/>
      <c r="C993" s="280"/>
      <c r="D993" s="280"/>
      <c r="E993" s="280"/>
      <c r="F993" s="280"/>
      <c r="G993" s="280"/>
      <c r="H993" s="280"/>
      <c r="I993" s="280"/>
      <c r="J993" s="280"/>
      <c r="K993" s="280"/>
      <c r="L993" s="280"/>
      <c r="M993" s="280"/>
      <c r="N993" s="280"/>
      <c r="O993" s="280"/>
      <c r="P993" s="280"/>
      <c r="Q993" s="280"/>
      <c r="R993" s="280"/>
      <c r="S993" s="280"/>
      <c r="T993" s="280"/>
      <c r="U993" s="280"/>
      <c r="V993" s="280"/>
      <c r="W993" s="280"/>
      <c r="X993" s="280"/>
      <c r="Y993" s="280"/>
      <c r="Z993" s="280"/>
      <c r="AA993" s="280"/>
      <c r="AB993" s="280"/>
      <c r="AC993" s="280"/>
      <c r="AD993" s="280"/>
      <c r="AE993" s="280"/>
      <c r="AF993" s="280"/>
      <c r="AG993" s="280"/>
      <c r="AH993" s="280"/>
      <c r="AI993" s="280"/>
    </row>
    <row r="994" ht="14.25" customHeight="1">
      <c r="B994" s="280"/>
      <c r="C994" s="280"/>
      <c r="D994" s="280"/>
      <c r="E994" s="280"/>
      <c r="F994" s="280"/>
      <c r="G994" s="280"/>
      <c r="H994" s="280"/>
      <c r="I994" s="280"/>
      <c r="J994" s="280"/>
      <c r="K994" s="280"/>
      <c r="L994" s="280"/>
      <c r="M994" s="280"/>
      <c r="N994" s="280"/>
      <c r="O994" s="280"/>
      <c r="P994" s="280"/>
      <c r="Q994" s="280"/>
      <c r="R994" s="280"/>
      <c r="S994" s="280"/>
      <c r="T994" s="280"/>
      <c r="U994" s="280"/>
      <c r="V994" s="280"/>
      <c r="W994" s="280"/>
      <c r="X994" s="280"/>
      <c r="Y994" s="280"/>
      <c r="Z994" s="280"/>
      <c r="AA994" s="280"/>
      <c r="AB994" s="280"/>
      <c r="AC994" s="280"/>
      <c r="AD994" s="280"/>
      <c r="AE994" s="280"/>
      <c r="AF994" s="280"/>
      <c r="AG994" s="280"/>
      <c r="AH994" s="280"/>
      <c r="AI994" s="280"/>
    </row>
    <row r="995" ht="14.25" customHeight="1">
      <c r="B995" s="280"/>
      <c r="C995" s="280"/>
      <c r="D995" s="280"/>
      <c r="E995" s="280"/>
      <c r="F995" s="280"/>
      <c r="G995" s="280"/>
      <c r="H995" s="280"/>
      <c r="I995" s="280"/>
      <c r="J995" s="280"/>
      <c r="K995" s="280"/>
      <c r="L995" s="280"/>
      <c r="M995" s="280"/>
      <c r="N995" s="280"/>
      <c r="O995" s="280"/>
      <c r="P995" s="280"/>
      <c r="Q995" s="280"/>
      <c r="R995" s="280"/>
      <c r="S995" s="280"/>
      <c r="T995" s="280"/>
      <c r="U995" s="280"/>
      <c r="V995" s="280"/>
      <c r="W995" s="280"/>
      <c r="X995" s="280"/>
      <c r="Y995" s="280"/>
      <c r="Z995" s="280"/>
      <c r="AA995" s="280"/>
      <c r="AB995" s="280"/>
      <c r="AC995" s="280"/>
      <c r="AD995" s="280"/>
      <c r="AE995" s="280"/>
      <c r="AF995" s="280"/>
      <c r="AG995" s="280"/>
      <c r="AH995" s="280"/>
      <c r="AI995" s="280"/>
    </row>
    <row r="996" ht="14.25" customHeight="1">
      <c r="B996" s="280"/>
      <c r="C996" s="280"/>
      <c r="D996" s="280"/>
      <c r="E996" s="280"/>
      <c r="F996" s="280"/>
      <c r="G996" s="280"/>
      <c r="H996" s="280"/>
      <c r="I996" s="280"/>
      <c r="J996" s="280"/>
      <c r="K996" s="280"/>
      <c r="L996" s="280"/>
      <c r="M996" s="280"/>
      <c r="N996" s="280"/>
      <c r="O996" s="280"/>
      <c r="P996" s="280"/>
      <c r="Q996" s="280"/>
      <c r="R996" s="280"/>
      <c r="S996" s="280"/>
      <c r="T996" s="280"/>
      <c r="U996" s="280"/>
      <c r="V996" s="280"/>
      <c r="W996" s="280"/>
      <c r="X996" s="280"/>
      <c r="Y996" s="280"/>
      <c r="Z996" s="280"/>
      <c r="AA996" s="280"/>
      <c r="AB996" s="280"/>
      <c r="AC996" s="280"/>
      <c r="AD996" s="280"/>
      <c r="AE996" s="280"/>
      <c r="AF996" s="280"/>
      <c r="AG996" s="280"/>
      <c r="AH996" s="280"/>
      <c r="AI996" s="280"/>
    </row>
    <row r="997" ht="14.25" customHeight="1">
      <c r="B997" s="280"/>
      <c r="C997" s="280"/>
      <c r="D997" s="280"/>
      <c r="E997" s="280"/>
      <c r="F997" s="280"/>
      <c r="G997" s="280"/>
      <c r="H997" s="280"/>
      <c r="I997" s="280"/>
      <c r="J997" s="280"/>
      <c r="K997" s="280"/>
      <c r="L997" s="280"/>
      <c r="M997" s="280"/>
      <c r="N997" s="280"/>
      <c r="O997" s="280"/>
      <c r="P997" s="280"/>
      <c r="Q997" s="280"/>
      <c r="R997" s="280"/>
      <c r="S997" s="280"/>
      <c r="T997" s="280"/>
      <c r="U997" s="280"/>
      <c r="V997" s="280"/>
      <c r="W997" s="280"/>
      <c r="X997" s="280"/>
      <c r="Y997" s="280"/>
      <c r="Z997" s="280"/>
      <c r="AA997" s="280"/>
      <c r="AB997" s="280"/>
      <c r="AC997" s="280"/>
      <c r="AD997" s="280"/>
      <c r="AE997" s="280"/>
      <c r="AF997" s="280"/>
      <c r="AG997" s="280"/>
      <c r="AH997" s="280"/>
      <c r="AI997" s="280"/>
    </row>
    <row r="998" ht="14.25" customHeight="1">
      <c r="B998" s="280"/>
      <c r="C998" s="280"/>
      <c r="D998" s="280"/>
      <c r="E998" s="280"/>
      <c r="F998" s="280"/>
      <c r="G998" s="280"/>
      <c r="H998" s="280"/>
      <c r="I998" s="280"/>
      <c r="J998" s="280"/>
      <c r="K998" s="280"/>
      <c r="L998" s="280"/>
      <c r="M998" s="280"/>
      <c r="N998" s="280"/>
      <c r="O998" s="280"/>
      <c r="P998" s="280"/>
      <c r="Q998" s="280"/>
      <c r="R998" s="280"/>
      <c r="S998" s="280"/>
      <c r="T998" s="280"/>
      <c r="U998" s="280"/>
      <c r="V998" s="280"/>
      <c r="W998" s="280"/>
      <c r="X998" s="280"/>
      <c r="Y998" s="280"/>
      <c r="Z998" s="280"/>
      <c r="AA998" s="280"/>
      <c r="AB998" s="280"/>
      <c r="AC998" s="280"/>
      <c r="AD998" s="280"/>
      <c r="AE998" s="280"/>
      <c r="AF998" s="280"/>
      <c r="AG998" s="280"/>
      <c r="AH998" s="280"/>
      <c r="AI998" s="280"/>
    </row>
    <row r="999" ht="14.25" customHeight="1">
      <c r="B999" s="280"/>
      <c r="C999" s="280"/>
      <c r="D999" s="280"/>
      <c r="E999" s="280"/>
      <c r="F999" s="280"/>
      <c r="G999" s="280"/>
      <c r="H999" s="280"/>
      <c r="I999" s="280"/>
      <c r="J999" s="280"/>
      <c r="K999" s="280"/>
      <c r="L999" s="280"/>
      <c r="M999" s="280"/>
      <c r="N999" s="280"/>
      <c r="O999" s="280"/>
      <c r="P999" s="280"/>
      <c r="Q999" s="280"/>
      <c r="R999" s="280"/>
      <c r="S999" s="280"/>
      <c r="T999" s="280"/>
      <c r="U999" s="280"/>
      <c r="V999" s="280"/>
      <c r="W999" s="280"/>
      <c r="X999" s="280"/>
      <c r="Y999" s="280"/>
      <c r="Z999" s="280"/>
      <c r="AA999" s="280"/>
      <c r="AB999" s="280"/>
      <c r="AC999" s="280"/>
      <c r="AD999" s="280"/>
      <c r="AE999" s="280"/>
      <c r="AF999" s="280"/>
      <c r="AG999" s="280"/>
      <c r="AH999" s="280"/>
      <c r="AI999" s="280"/>
    </row>
    <row r="1000" ht="14.25" customHeight="1">
      <c r="B1000" s="280"/>
      <c r="C1000" s="280"/>
      <c r="D1000" s="280"/>
      <c r="E1000" s="280"/>
      <c r="F1000" s="280"/>
      <c r="G1000" s="280"/>
      <c r="H1000" s="280"/>
      <c r="I1000" s="280"/>
      <c r="J1000" s="280"/>
      <c r="K1000" s="280"/>
      <c r="L1000" s="280"/>
      <c r="M1000" s="280"/>
      <c r="N1000" s="280"/>
      <c r="O1000" s="280"/>
      <c r="P1000" s="280"/>
      <c r="Q1000" s="280"/>
      <c r="R1000" s="280"/>
      <c r="S1000" s="280"/>
      <c r="T1000" s="280"/>
      <c r="U1000" s="280"/>
      <c r="V1000" s="280"/>
      <c r="W1000" s="280"/>
      <c r="X1000" s="280"/>
      <c r="Y1000" s="280"/>
      <c r="Z1000" s="280"/>
      <c r="AA1000" s="280"/>
      <c r="AB1000" s="280"/>
      <c r="AC1000" s="280"/>
      <c r="AD1000" s="280"/>
      <c r="AE1000" s="280"/>
      <c r="AF1000" s="280"/>
      <c r="AG1000" s="280"/>
      <c r="AH1000" s="280"/>
      <c r="AI1000" s="280"/>
    </row>
  </sheetData>
  <mergeCells count="115">
    <mergeCell ref="AI78:AL78"/>
    <mergeCell ref="AI79:AL79"/>
    <mergeCell ref="AI71:AL71"/>
    <mergeCell ref="AI72:AL72"/>
    <mergeCell ref="AI73:AL73"/>
    <mergeCell ref="AI74:AL74"/>
    <mergeCell ref="AI75:AL75"/>
    <mergeCell ref="AI76:AL76"/>
    <mergeCell ref="AI77:AL77"/>
    <mergeCell ref="AI58:AL58"/>
    <mergeCell ref="AI59:AL59"/>
    <mergeCell ref="AI57:AL57"/>
    <mergeCell ref="AI60:AL60"/>
    <mergeCell ref="AI65:AL65"/>
    <mergeCell ref="AI66:AL66"/>
    <mergeCell ref="AI67:AL67"/>
    <mergeCell ref="AI69:AL69"/>
    <mergeCell ref="AI70:AL70"/>
    <mergeCell ref="AI87:AL87"/>
    <mergeCell ref="AI88:AL88"/>
    <mergeCell ref="AI80:AL80"/>
    <mergeCell ref="AI81:AL81"/>
    <mergeCell ref="AI82:AL82"/>
    <mergeCell ref="AI83:AL83"/>
    <mergeCell ref="AI84:AL84"/>
    <mergeCell ref="AI85:AL85"/>
    <mergeCell ref="AI86:AL86"/>
    <mergeCell ref="B86:E86"/>
    <mergeCell ref="B87:E87"/>
    <mergeCell ref="B88:E88"/>
    <mergeCell ref="B89:E89"/>
    <mergeCell ref="AI89:AL89"/>
    <mergeCell ref="AI90:AL90"/>
    <mergeCell ref="AI91:AL91"/>
    <mergeCell ref="B90:E90"/>
    <mergeCell ref="B91:E91"/>
    <mergeCell ref="B92:E92"/>
    <mergeCell ref="B93:E93"/>
    <mergeCell ref="B94:E94"/>
    <mergeCell ref="B96:E96"/>
    <mergeCell ref="B98:E98"/>
    <mergeCell ref="AI94:AL94"/>
    <mergeCell ref="A95:AL95"/>
    <mergeCell ref="AI96:AL96"/>
    <mergeCell ref="A97:AL97"/>
    <mergeCell ref="AI98:AL98"/>
    <mergeCell ref="AI99:AL99"/>
    <mergeCell ref="AI100:AL100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105:E105"/>
    <mergeCell ref="AI108:AL108"/>
    <mergeCell ref="AI109:AL109"/>
    <mergeCell ref="AI110:AL110"/>
    <mergeCell ref="AI101:AL101"/>
    <mergeCell ref="AI102:AL102"/>
    <mergeCell ref="AI103:AL103"/>
    <mergeCell ref="AI104:AL104"/>
    <mergeCell ref="AI105:AL105"/>
    <mergeCell ref="AI106:AL106"/>
    <mergeCell ref="AI107:AL107"/>
    <mergeCell ref="A1:AI1"/>
    <mergeCell ref="A2:A3"/>
    <mergeCell ref="B2:I2"/>
    <mergeCell ref="J2:N2"/>
    <mergeCell ref="O2:R2"/>
    <mergeCell ref="S2:AH2"/>
    <mergeCell ref="A53:AL53"/>
    <mergeCell ref="B54:AL54"/>
    <mergeCell ref="A55:AL55"/>
    <mergeCell ref="A56:AL56"/>
    <mergeCell ref="B57:E57"/>
    <mergeCell ref="B58:E58"/>
    <mergeCell ref="B59:E59"/>
    <mergeCell ref="B60:E60"/>
    <mergeCell ref="B61:E61"/>
    <mergeCell ref="AI61:AL61"/>
    <mergeCell ref="B62:E62"/>
    <mergeCell ref="AI62:AL62"/>
    <mergeCell ref="B63:E63"/>
    <mergeCell ref="AI63:AL63"/>
    <mergeCell ref="AI64:AL64"/>
    <mergeCell ref="A68:AL68"/>
    <mergeCell ref="B64:E64"/>
    <mergeCell ref="B65:E65"/>
    <mergeCell ref="B66:E66"/>
    <mergeCell ref="B67:E67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AI92:AL92"/>
    <mergeCell ref="AI93:AL93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6.57"/>
    <col customWidth="1" min="2" max="4" width="22.14"/>
    <col customWidth="1" hidden="1" min="5" max="34" width="22.14"/>
    <col customWidth="1" min="35" max="35" width="22.14"/>
    <col customWidth="1" min="36" max="38" width="9.14"/>
  </cols>
  <sheetData>
    <row r="1">
      <c r="A1" s="207" t="s">
        <v>201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9"/>
      <c r="AJ1" s="210"/>
      <c r="AK1" s="210"/>
      <c r="AL1" s="210"/>
    </row>
    <row r="2">
      <c r="A2" s="211" t="s">
        <v>5</v>
      </c>
      <c r="B2" s="212" t="s">
        <v>1</v>
      </c>
      <c r="C2" s="208"/>
      <c r="D2" s="208"/>
      <c r="E2" s="208"/>
      <c r="F2" s="208"/>
      <c r="G2" s="208"/>
      <c r="H2" s="208"/>
      <c r="I2" s="209"/>
      <c r="J2" s="213" t="s">
        <v>73</v>
      </c>
      <c r="K2" s="208"/>
      <c r="L2" s="208"/>
      <c r="M2" s="208"/>
      <c r="N2" s="209"/>
      <c r="O2" s="214" t="s">
        <v>3</v>
      </c>
      <c r="P2" s="208"/>
      <c r="Q2" s="208"/>
      <c r="R2" s="209"/>
      <c r="S2" s="215" t="s">
        <v>4</v>
      </c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9"/>
      <c r="AI2" s="216"/>
      <c r="AJ2" s="210"/>
      <c r="AK2" s="210"/>
      <c r="AL2" s="210"/>
    </row>
    <row r="3">
      <c r="A3" s="218"/>
      <c r="B3" s="219" t="s">
        <v>6</v>
      </c>
      <c r="C3" s="219" t="s">
        <v>74</v>
      </c>
      <c r="D3" s="219" t="s">
        <v>7</v>
      </c>
      <c r="E3" s="220" t="s">
        <v>8</v>
      </c>
      <c r="F3" s="220" t="s">
        <v>9</v>
      </c>
      <c r="G3" s="221" t="s">
        <v>10</v>
      </c>
      <c r="H3" s="221" t="s">
        <v>11</v>
      </c>
      <c r="I3" s="221" t="s">
        <v>12</v>
      </c>
      <c r="J3" s="222" t="s">
        <v>75</v>
      </c>
      <c r="K3" s="222" t="s">
        <v>76</v>
      </c>
      <c r="L3" s="222" t="s">
        <v>15</v>
      </c>
      <c r="M3" s="222" t="s">
        <v>14</v>
      </c>
      <c r="N3" s="222" t="s">
        <v>16</v>
      </c>
      <c r="O3" s="223" t="s">
        <v>17</v>
      </c>
      <c r="P3" s="223" t="s">
        <v>18</v>
      </c>
      <c r="Q3" s="224" t="s">
        <v>77</v>
      </c>
      <c r="R3" s="223" t="s">
        <v>20</v>
      </c>
      <c r="S3" s="225" t="s">
        <v>21</v>
      </c>
      <c r="T3" s="225" t="s">
        <v>22</v>
      </c>
      <c r="U3" s="225" t="s">
        <v>23</v>
      </c>
      <c r="V3" s="225" t="s">
        <v>24</v>
      </c>
      <c r="W3" s="225" t="s">
        <v>25</v>
      </c>
      <c r="X3" s="225" t="s">
        <v>26</v>
      </c>
      <c r="Y3" s="225" t="s">
        <v>28</v>
      </c>
      <c r="Z3" s="225" t="s">
        <v>29</v>
      </c>
      <c r="AA3" s="225" t="s">
        <v>30</v>
      </c>
      <c r="AB3" s="225" t="s">
        <v>31</v>
      </c>
      <c r="AC3" s="225" t="s">
        <v>32</v>
      </c>
      <c r="AD3" s="225" t="s">
        <v>78</v>
      </c>
      <c r="AE3" s="225" t="s">
        <v>34</v>
      </c>
      <c r="AF3" s="225" t="s">
        <v>35</v>
      </c>
      <c r="AG3" s="226" t="s">
        <v>79</v>
      </c>
      <c r="AH3" s="225" t="s">
        <v>37</v>
      </c>
      <c r="AI3" s="227" t="s">
        <v>38</v>
      </c>
      <c r="AJ3" s="210"/>
      <c r="AK3" s="210"/>
      <c r="AL3" s="210"/>
    </row>
    <row r="4">
      <c r="A4" s="229" t="s">
        <v>80</v>
      </c>
      <c r="B4" s="230">
        <v>1.0</v>
      </c>
      <c r="C4" s="230" t="s">
        <v>81</v>
      </c>
      <c r="D4" s="231">
        <v>40.0</v>
      </c>
      <c r="E4" s="232">
        <v>1800.0</v>
      </c>
      <c r="F4" s="233">
        <f t="shared" ref="F4:F31" si="2">E4*B4</f>
        <v>1800</v>
      </c>
      <c r="G4" s="233">
        <v>0.0</v>
      </c>
      <c r="H4" s="233">
        <f t="shared" ref="H4:H21" si="3">B4*607.2</f>
        <v>607.2</v>
      </c>
      <c r="I4" s="234">
        <f t="shared" ref="I4:I31" si="4">SUM(F4:H4)</f>
        <v>2407.2</v>
      </c>
      <c r="J4" s="233">
        <f t="shared" ref="J4:J31" si="5">B4*20.5*22</f>
        <v>451</v>
      </c>
      <c r="K4" s="233">
        <f t="shared" ref="K4:K31" si="6">B4*70</f>
        <v>70</v>
      </c>
      <c r="L4" s="233"/>
      <c r="M4" s="235">
        <f t="shared" ref="M4:M31" si="7">IF((4.8*2*22*B4)&gt;(F4*6%),((4.8*2*22*B4)-(F4*6%)),0)</f>
        <v>103.2</v>
      </c>
      <c r="N4" s="236">
        <f t="shared" ref="N4:N31" si="8">SUM(J4:M4)</f>
        <v>624.2</v>
      </c>
      <c r="O4" s="233">
        <f t="shared" ref="O4:O31" si="9">I4*1%</f>
        <v>24.072</v>
      </c>
      <c r="P4" s="233">
        <f t="shared" ref="P4:P31" si="10">I4*8%</f>
        <v>192.576</v>
      </c>
      <c r="Q4" s="233">
        <f t="shared" ref="Q4:Q31" si="11">I4*27.8%</f>
        <v>669.2016</v>
      </c>
      <c r="R4" s="237">
        <f t="shared" ref="R4:R31" si="12">O4+P4+Q4</f>
        <v>885.8496</v>
      </c>
      <c r="S4" s="233">
        <f t="shared" ref="S4:S31" si="13">I4/12</f>
        <v>200.6</v>
      </c>
      <c r="T4" s="233">
        <f t="shared" ref="T4:T31" si="14">S4*33.33%</f>
        <v>66.85998</v>
      </c>
      <c r="U4" s="233">
        <f t="shared" ref="U4:U31" si="15">(S4+T4)*8%</f>
        <v>21.3967984</v>
      </c>
      <c r="V4" s="233">
        <f t="shared" ref="V4:V31" si="16">(S4+T4)*1%</f>
        <v>2.6745998</v>
      </c>
      <c r="W4" s="233">
        <f t="shared" ref="W4:X4" si="1">S4/12</f>
        <v>16.71666667</v>
      </c>
      <c r="X4" s="233">
        <f t="shared" si="1"/>
        <v>5.571665</v>
      </c>
      <c r="Y4" s="233">
        <f t="shared" ref="Y4:Y31" si="18">I4/12</f>
        <v>200.6</v>
      </c>
      <c r="Z4" s="233">
        <f t="shared" ref="Z4:Z31" si="19">Y4*8%</f>
        <v>16.048</v>
      </c>
      <c r="AA4" s="233">
        <f t="shared" ref="AA4:AA31" si="20">Y4*1%</f>
        <v>2.006</v>
      </c>
      <c r="AB4" s="233">
        <f t="shared" ref="AB4:AB31" si="21">I4/12</f>
        <v>200.6</v>
      </c>
      <c r="AC4" s="233">
        <f t="shared" ref="AC4:AC31" si="22">AB4/12</f>
        <v>16.71666667</v>
      </c>
      <c r="AD4" s="233">
        <f t="shared" ref="AD4:AD31" si="23">(AB4+AC4)*8%</f>
        <v>17.38533333</v>
      </c>
      <c r="AE4" s="233">
        <f t="shared" ref="AE4:AE21" si="24">AB4*1%</f>
        <v>2.006</v>
      </c>
      <c r="AF4" s="233">
        <f t="shared" ref="AF4:AF31" si="25">(I4+S4+T4+Y4)*8%*40%</f>
        <v>92.00831936</v>
      </c>
      <c r="AG4" s="233">
        <f t="shared" ref="AG4:AG31" si="26">(S4+T4+Y4)*27.8%</f>
        <v>130.1206744</v>
      </c>
      <c r="AH4" s="238">
        <f t="shared" ref="AH4:AH31" si="27">SUM(S4:AG4)</f>
        <v>991.3107037</v>
      </c>
      <c r="AI4" s="233">
        <f t="shared" ref="AI4:AI29" si="28">I4+N4+R4+AH4</f>
        <v>4908.560304</v>
      </c>
      <c r="AJ4" s="210"/>
      <c r="AK4" s="210"/>
      <c r="AL4" s="210"/>
    </row>
    <row r="5">
      <c r="A5" s="229" t="s">
        <v>82</v>
      </c>
      <c r="B5" s="230">
        <v>1.0</v>
      </c>
      <c r="C5" s="230" t="s">
        <v>81</v>
      </c>
      <c r="D5" s="231">
        <v>40.0</v>
      </c>
      <c r="E5" s="232">
        <v>2800.0</v>
      </c>
      <c r="F5" s="233">
        <f t="shared" si="2"/>
        <v>2800</v>
      </c>
      <c r="G5" s="233">
        <v>0.0</v>
      </c>
      <c r="H5" s="233">
        <f t="shared" si="3"/>
        <v>607.2</v>
      </c>
      <c r="I5" s="234">
        <f t="shared" si="4"/>
        <v>3407.2</v>
      </c>
      <c r="J5" s="233">
        <f t="shared" si="5"/>
        <v>451</v>
      </c>
      <c r="K5" s="233">
        <f t="shared" si="6"/>
        <v>70</v>
      </c>
      <c r="L5" s="233"/>
      <c r="M5" s="235">
        <f t="shared" si="7"/>
        <v>43.2</v>
      </c>
      <c r="N5" s="236">
        <f t="shared" si="8"/>
        <v>564.2</v>
      </c>
      <c r="O5" s="233">
        <f t="shared" si="9"/>
        <v>34.072</v>
      </c>
      <c r="P5" s="233">
        <f t="shared" si="10"/>
        <v>272.576</v>
      </c>
      <c r="Q5" s="233">
        <f t="shared" si="11"/>
        <v>947.2016</v>
      </c>
      <c r="R5" s="237">
        <f t="shared" si="12"/>
        <v>1253.8496</v>
      </c>
      <c r="S5" s="233">
        <f t="shared" si="13"/>
        <v>283.9333333</v>
      </c>
      <c r="T5" s="233">
        <f t="shared" si="14"/>
        <v>94.63498</v>
      </c>
      <c r="U5" s="233">
        <f t="shared" si="15"/>
        <v>30.28546507</v>
      </c>
      <c r="V5" s="233">
        <f t="shared" si="16"/>
        <v>3.785683133</v>
      </c>
      <c r="W5" s="233">
        <f t="shared" ref="W5:X5" si="17">S5/12</f>
        <v>23.66111111</v>
      </c>
      <c r="X5" s="233">
        <f t="shared" si="17"/>
        <v>7.886248333</v>
      </c>
      <c r="Y5" s="233">
        <f t="shared" si="18"/>
        <v>283.9333333</v>
      </c>
      <c r="Z5" s="233">
        <f t="shared" si="19"/>
        <v>22.71466667</v>
      </c>
      <c r="AA5" s="233">
        <f t="shared" si="20"/>
        <v>2.839333333</v>
      </c>
      <c r="AB5" s="233">
        <f t="shared" si="21"/>
        <v>283.9333333</v>
      </c>
      <c r="AC5" s="233">
        <f t="shared" si="22"/>
        <v>23.66111111</v>
      </c>
      <c r="AD5" s="233">
        <f t="shared" si="23"/>
        <v>24.60755556</v>
      </c>
      <c r="AE5" s="233">
        <f t="shared" si="24"/>
        <v>2.839333333</v>
      </c>
      <c r="AF5" s="233">
        <f t="shared" si="25"/>
        <v>130.2304527</v>
      </c>
      <c r="AG5" s="233">
        <f t="shared" si="26"/>
        <v>184.1754578</v>
      </c>
      <c r="AH5" s="238">
        <f t="shared" si="27"/>
        <v>1403.121398</v>
      </c>
      <c r="AI5" s="233">
        <f t="shared" si="28"/>
        <v>6628.370998</v>
      </c>
      <c r="AJ5" s="210"/>
      <c r="AK5" s="210"/>
      <c r="AL5" s="210"/>
    </row>
    <row r="6">
      <c r="A6" s="229" t="s">
        <v>83</v>
      </c>
      <c r="B6" s="230">
        <v>1.0</v>
      </c>
      <c r="C6" s="230" t="s">
        <v>81</v>
      </c>
      <c r="D6" s="231">
        <v>40.0</v>
      </c>
      <c r="E6" s="233">
        <v>2800.0</v>
      </c>
      <c r="F6" s="233">
        <f t="shared" si="2"/>
        <v>2800</v>
      </c>
      <c r="G6" s="233">
        <v>0.0</v>
      </c>
      <c r="H6" s="233">
        <f t="shared" si="3"/>
        <v>607.2</v>
      </c>
      <c r="I6" s="234">
        <f t="shared" si="4"/>
        <v>3407.2</v>
      </c>
      <c r="J6" s="233">
        <f t="shared" si="5"/>
        <v>451</v>
      </c>
      <c r="K6" s="233">
        <f t="shared" si="6"/>
        <v>70</v>
      </c>
      <c r="L6" s="233"/>
      <c r="M6" s="235">
        <f t="shared" si="7"/>
        <v>43.2</v>
      </c>
      <c r="N6" s="236">
        <f t="shared" si="8"/>
        <v>564.2</v>
      </c>
      <c r="O6" s="233">
        <f t="shared" si="9"/>
        <v>34.072</v>
      </c>
      <c r="P6" s="233">
        <f t="shared" si="10"/>
        <v>272.576</v>
      </c>
      <c r="Q6" s="233">
        <f t="shared" si="11"/>
        <v>947.2016</v>
      </c>
      <c r="R6" s="237">
        <f t="shared" si="12"/>
        <v>1253.8496</v>
      </c>
      <c r="S6" s="233">
        <f t="shared" si="13"/>
        <v>283.9333333</v>
      </c>
      <c r="T6" s="233">
        <f t="shared" si="14"/>
        <v>94.63498</v>
      </c>
      <c r="U6" s="233">
        <f t="shared" si="15"/>
        <v>30.28546507</v>
      </c>
      <c r="V6" s="233">
        <f t="shared" si="16"/>
        <v>3.785683133</v>
      </c>
      <c r="W6" s="233">
        <f t="shared" ref="W6:X6" si="29">S6/12</f>
        <v>23.66111111</v>
      </c>
      <c r="X6" s="233">
        <f t="shared" si="29"/>
        <v>7.886248333</v>
      </c>
      <c r="Y6" s="233">
        <f t="shared" si="18"/>
        <v>283.9333333</v>
      </c>
      <c r="Z6" s="233">
        <f t="shared" si="19"/>
        <v>22.71466667</v>
      </c>
      <c r="AA6" s="233">
        <f t="shared" si="20"/>
        <v>2.839333333</v>
      </c>
      <c r="AB6" s="233">
        <f t="shared" si="21"/>
        <v>283.9333333</v>
      </c>
      <c r="AC6" s="233">
        <f t="shared" si="22"/>
        <v>23.66111111</v>
      </c>
      <c r="AD6" s="233">
        <f t="shared" si="23"/>
        <v>24.60755556</v>
      </c>
      <c r="AE6" s="233">
        <f t="shared" si="24"/>
        <v>2.839333333</v>
      </c>
      <c r="AF6" s="233">
        <f t="shared" si="25"/>
        <v>130.2304527</v>
      </c>
      <c r="AG6" s="233">
        <f t="shared" si="26"/>
        <v>184.1754578</v>
      </c>
      <c r="AH6" s="238">
        <f t="shared" si="27"/>
        <v>1403.121398</v>
      </c>
      <c r="AI6" s="233">
        <f t="shared" si="28"/>
        <v>6628.370998</v>
      </c>
      <c r="AJ6" s="210"/>
      <c r="AK6" s="210"/>
      <c r="AL6" s="210"/>
    </row>
    <row r="7">
      <c r="A7" s="229" t="s">
        <v>84</v>
      </c>
      <c r="B7" s="230">
        <v>1.0</v>
      </c>
      <c r="C7" s="230" t="s">
        <v>81</v>
      </c>
      <c r="D7" s="231">
        <v>40.0</v>
      </c>
      <c r="E7" s="232">
        <v>1800.0</v>
      </c>
      <c r="F7" s="233">
        <f t="shared" si="2"/>
        <v>1800</v>
      </c>
      <c r="G7" s="233">
        <v>0.0</v>
      </c>
      <c r="H7" s="233">
        <f t="shared" si="3"/>
        <v>607.2</v>
      </c>
      <c r="I7" s="234">
        <f t="shared" si="4"/>
        <v>2407.2</v>
      </c>
      <c r="J7" s="233">
        <f t="shared" si="5"/>
        <v>451</v>
      </c>
      <c r="K7" s="233">
        <f t="shared" si="6"/>
        <v>70</v>
      </c>
      <c r="L7" s="233"/>
      <c r="M7" s="235">
        <f t="shared" si="7"/>
        <v>103.2</v>
      </c>
      <c r="N7" s="236">
        <f t="shared" si="8"/>
        <v>624.2</v>
      </c>
      <c r="O7" s="233">
        <f t="shared" si="9"/>
        <v>24.072</v>
      </c>
      <c r="P7" s="233">
        <f t="shared" si="10"/>
        <v>192.576</v>
      </c>
      <c r="Q7" s="233">
        <f t="shared" si="11"/>
        <v>669.2016</v>
      </c>
      <c r="R7" s="237">
        <f t="shared" si="12"/>
        <v>885.8496</v>
      </c>
      <c r="S7" s="233">
        <f t="shared" si="13"/>
        <v>200.6</v>
      </c>
      <c r="T7" s="233">
        <f t="shared" si="14"/>
        <v>66.85998</v>
      </c>
      <c r="U7" s="233">
        <f t="shared" si="15"/>
        <v>21.3967984</v>
      </c>
      <c r="V7" s="233">
        <f t="shared" si="16"/>
        <v>2.6745998</v>
      </c>
      <c r="W7" s="233">
        <f t="shared" ref="W7:X7" si="30">S7/12</f>
        <v>16.71666667</v>
      </c>
      <c r="X7" s="233">
        <f t="shared" si="30"/>
        <v>5.571665</v>
      </c>
      <c r="Y7" s="233">
        <f t="shared" si="18"/>
        <v>200.6</v>
      </c>
      <c r="Z7" s="233">
        <f t="shared" si="19"/>
        <v>16.048</v>
      </c>
      <c r="AA7" s="233">
        <f t="shared" si="20"/>
        <v>2.006</v>
      </c>
      <c r="AB7" s="233">
        <f t="shared" si="21"/>
        <v>200.6</v>
      </c>
      <c r="AC7" s="233">
        <f t="shared" si="22"/>
        <v>16.71666667</v>
      </c>
      <c r="AD7" s="233">
        <f t="shared" si="23"/>
        <v>17.38533333</v>
      </c>
      <c r="AE7" s="233">
        <f t="shared" si="24"/>
        <v>2.006</v>
      </c>
      <c r="AF7" s="233">
        <f t="shared" si="25"/>
        <v>92.00831936</v>
      </c>
      <c r="AG7" s="233">
        <f t="shared" si="26"/>
        <v>130.1206744</v>
      </c>
      <c r="AH7" s="238">
        <f t="shared" si="27"/>
        <v>991.3107037</v>
      </c>
      <c r="AI7" s="233">
        <f t="shared" si="28"/>
        <v>4908.560304</v>
      </c>
      <c r="AJ7" s="210"/>
      <c r="AK7" s="210"/>
      <c r="AL7" s="210"/>
    </row>
    <row r="8">
      <c r="A8" s="229" t="s">
        <v>85</v>
      </c>
      <c r="B8" s="230">
        <v>1.0</v>
      </c>
      <c r="C8" s="230" t="s">
        <v>81</v>
      </c>
      <c r="D8" s="231">
        <v>40.0</v>
      </c>
      <c r="E8" s="232">
        <v>1800.0</v>
      </c>
      <c r="F8" s="233">
        <f t="shared" si="2"/>
        <v>1800</v>
      </c>
      <c r="G8" s="233">
        <v>0.0</v>
      </c>
      <c r="H8" s="233">
        <f t="shared" si="3"/>
        <v>607.2</v>
      </c>
      <c r="I8" s="234">
        <f t="shared" si="4"/>
        <v>2407.2</v>
      </c>
      <c r="J8" s="233">
        <f t="shared" si="5"/>
        <v>451</v>
      </c>
      <c r="K8" s="233">
        <f t="shared" si="6"/>
        <v>70</v>
      </c>
      <c r="L8" s="233"/>
      <c r="M8" s="235">
        <f t="shared" si="7"/>
        <v>103.2</v>
      </c>
      <c r="N8" s="236">
        <f t="shared" si="8"/>
        <v>624.2</v>
      </c>
      <c r="O8" s="233">
        <f t="shared" si="9"/>
        <v>24.072</v>
      </c>
      <c r="P8" s="233">
        <f t="shared" si="10"/>
        <v>192.576</v>
      </c>
      <c r="Q8" s="233">
        <f t="shared" si="11"/>
        <v>669.2016</v>
      </c>
      <c r="R8" s="237">
        <f t="shared" si="12"/>
        <v>885.8496</v>
      </c>
      <c r="S8" s="233">
        <f t="shared" si="13"/>
        <v>200.6</v>
      </c>
      <c r="T8" s="233">
        <f t="shared" si="14"/>
        <v>66.85998</v>
      </c>
      <c r="U8" s="233">
        <f t="shared" si="15"/>
        <v>21.3967984</v>
      </c>
      <c r="V8" s="233">
        <f t="shared" si="16"/>
        <v>2.6745998</v>
      </c>
      <c r="W8" s="233">
        <f t="shared" ref="W8:X8" si="31">S8/12</f>
        <v>16.71666667</v>
      </c>
      <c r="X8" s="233">
        <f t="shared" si="31"/>
        <v>5.571665</v>
      </c>
      <c r="Y8" s="233">
        <f t="shared" si="18"/>
        <v>200.6</v>
      </c>
      <c r="Z8" s="233">
        <f t="shared" si="19"/>
        <v>16.048</v>
      </c>
      <c r="AA8" s="233">
        <f t="shared" si="20"/>
        <v>2.006</v>
      </c>
      <c r="AB8" s="233">
        <f t="shared" si="21"/>
        <v>200.6</v>
      </c>
      <c r="AC8" s="233">
        <f t="shared" si="22"/>
        <v>16.71666667</v>
      </c>
      <c r="AD8" s="233">
        <f t="shared" si="23"/>
        <v>17.38533333</v>
      </c>
      <c r="AE8" s="233">
        <f t="shared" si="24"/>
        <v>2.006</v>
      </c>
      <c r="AF8" s="233">
        <f t="shared" si="25"/>
        <v>92.00831936</v>
      </c>
      <c r="AG8" s="233">
        <f t="shared" si="26"/>
        <v>130.1206744</v>
      </c>
      <c r="AH8" s="238">
        <f t="shared" si="27"/>
        <v>991.3107037</v>
      </c>
      <c r="AI8" s="233">
        <f t="shared" si="28"/>
        <v>4908.560304</v>
      </c>
      <c r="AJ8" s="210"/>
      <c r="AK8" s="210"/>
      <c r="AL8" s="210"/>
    </row>
    <row r="9">
      <c r="A9" s="229" t="s">
        <v>86</v>
      </c>
      <c r="B9" s="230">
        <v>1.0</v>
      </c>
      <c r="C9" s="230" t="s">
        <v>81</v>
      </c>
      <c r="D9" s="231">
        <v>40.0</v>
      </c>
      <c r="E9" s="232">
        <v>1580.0</v>
      </c>
      <c r="F9" s="233">
        <f t="shared" si="2"/>
        <v>1580</v>
      </c>
      <c r="G9" s="233">
        <v>0.0</v>
      </c>
      <c r="H9" s="233">
        <f t="shared" si="3"/>
        <v>607.2</v>
      </c>
      <c r="I9" s="234">
        <f t="shared" si="4"/>
        <v>2187.2</v>
      </c>
      <c r="J9" s="233">
        <f t="shared" si="5"/>
        <v>451</v>
      </c>
      <c r="K9" s="233">
        <f t="shared" si="6"/>
        <v>70</v>
      </c>
      <c r="L9" s="233"/>
      <c r="M9" s="235">
        <f t="shared" si="7"/>
        <v>116.4</v>
      </c>
      <c r="N9" s="236">
        <f t="shared" si="8"/>
        <v>637.4</v>
      </c>
      <c r="O9" s="233">
        <f t="shared" si="9"/>
        <v>21.872</v>
      </c>
      <c r="P9" s="233">
        <f t="shared" si="10"/>
        <v>174.976</v>
      </c>
      <c r="Q9" s="233">
        <f t="shared" si="11"/>
        <v>608.0416</v>
      </c>
      <c r="R9" s="237">
        <f t="shared" si="12"/>
        <v>804.8896</v>
      </c>
      <c r="S9" s="233">
        <f t="shared" si="13"/>
        <v>182.2666667</v>
      </c>
      <c r="T9" s="233">
        <f t="shared" si="14"/>
        <v>60.74948</v>
      </c>
      <c r="U9" s="233">
        <f t="shared" si="15"/>
        <v>19.44129173</v>
      </c>
      <c r="V9" s="233">
        <f t="shared" si="16"/>
        <v>2.430161467</v>
      </c>
      <c r="W9" s="233">
        <f t="shared" ref="W9:X9" si="32">S9/12</f>
        <v>15.18888889</v>
      </c>
      <c r="X9" s="233">
        <f t="shared" si="32"/>
        <v>5.062456667</v>
      </c>
      <c r="Y9" s="233">
        <f t="shared" si="18"/>
        <v>182.2666667</v>
      </c>
      <c r="Z9" s="233">
        <f t="shared" si="19"/>
        <v>14.58133333</v>
      </c>
      <c r="AA9" s="233">
        <f t="shared" si="20"/>
        <v>1.822666667</v>
      </c>
      <c r="AB9" s="233">
        <f t="shared" si="21"/>
        <v>182.2666667</v>
      </c>
      <c r="AC9" s="233">
        <f t="shared" si="22"/>
        <v>15.18888889</v>
      </c>
      <c r="AD9" s="233">
        <f t="shared" si="23"/>
        <v>15.79644444</v>
      </c>
      <c r="AE9" s="233">
        <f t="shared" si="24"/>
        <v>1.822666667</v>
      </c>
      <c r="AF9" s="233">
        <f t="shared" si="25"/>
        <v>83.59945003</v>
      </c>
      <c r="AG9" s="233">
        <f t="shared" si="26"/>
        <v>118.2286221</v>
      </c>
      <c r="AH9" s="238">
        <f t="shared" si="27"/>
        <v>900.7123509</v>
      </c>
      <c r="AI9" s="233">
        <f t="shared" si="28"/>
        <v>4530.201951</v>
      </c>
      <c r="AJ9" s="210"/>
      <c r="AK9" s="210"/>
      <c r="AL9" s="210"/>
    </row>
    <row r="10">
      <c r="A10" s="240" t="s">
        <v>87</v>
      </c>
      <c r="B10" s="241">
        <v>1.0</v>
      </c>
      <c r="C10" s="241" t="s">
        <v>81</v>
      </c>
      <c r="D10" s="242">
        <v>40.0</v>
      </c>
      <c r="E10" s="232">
        <v>1580.0</v>
      </c>
      <c r="F10" s="233">
        <f t="shared" si="2"/>
        <v>1580</v>
      </c>
      <c r="G10" s="233">
        <v>0.0</v>
      </c>
      <c r="H10" s="233">
        <f t="shared" si="3"/>
        <v>607.2</v>
      </c>
      <c r="I10" s="234">
        <f t="shared" si="4"/>
        <v>2187.2</v>
      </c>
      <c r="J10" s="233">
        <f t="shared" si="5"/>
        <v>451</v>
      </c>
      <c r="K10" s="233">
        <f t="shared" si="6"/>
        <v>70</v>
      </c>
      <c r="L10" s="233"/>
      <c r="M10" s="235">
        <f t="shared" si="7"/>
        <v>116.4</v>
      </c>
      <c r="N10" s="236">
        <f t="shared" si="8"/>
        <v>637.4</v>
      </c>
      <c r="O10" s="233">
        <f t="shared" si="9"/>
        <v>21.872</v>
      </c>
      <c r="P10" s="233">
        <f t="shared" si="10"/>
        <v>174.976</v>
      </c>
      <c r="Q10" s="233">
        <f t="shared" si="11"/>
        <v>608.0416</v>
      </c>
      <c r="R10" s="237">
        <f t="shared" si="12"/>
        <v>804.8896</v>
      </c>
      <c r="S10" s="233">
        <f t="shared" si="13"/>
        <v>182.2666667</v>
      </c>
      <c r="T10" s="233">
        <f t="shared" si="14"/>
        <v>60.74948</v>
      </c>
      <c r="U10" s="233">
        <f t="shared" si="15"/>
        <v>19.44129173</v>
      </c>
      <c r="V10" s="233">
        <f t="shared" si="16"/>
        <v>2.430161467</v>
      </c>
      <c r="W10" s="233">
        <f t="shared" ref="W10:X10" si="33">S10/12</f>
        <v>15.18888889</v>
      </c>
      <c r="X10" s="233">
        <f t="shared" si="33"/>
        <v>5.062456667</v>
      </c>
      <c r="Y10" s="233">
        <f t="shared" si="18"/>
        <v>182.2666667</v>
      </c>
      <c r="Z10" s="233">
        <f t="shared" si="19"/>
        <v>14.58133333</v>
      </c>
      <c r="AA10" s="233">
        <f t="shared" si="20"/>
        <v>1.822666667</v>
      </c>
      <c r="AB10" s="233">
        <f t="shared" si="21"/>
        <v>182.2666667</v>
      </c>
      <c r="AC10" s="233">
        <f t="shared" si="22"/>
        <v>15.18888889</v>
      </c>
      <c r="AD10" s="233">
        <f t="shared" si="23"/>
        <v>15.79644444</v>
      </c>
      <c r="AE10" s="233">
        <f t="shared" si="24"/>
        <v>1.822666667</v>
      </c>
      <c r="AF10" s="233">
        <f t="shared" si="25"/>
        <v>83.59945003</v>
      </c>
      <c r="AG10" s="233">
        <f t="shared" si="26"/>
        <v>118.2286221</v>
      </c>
      <c r="AH10" s="238">
        <f t="shared" si="27"/>
        <v>900.7123509</v>
      </c>
      <c r="AI10" s="233">
        <f t="shared" si="28"/>
        <v>4530.201951</v>
      </c>
      <c r="AJ10" s="210"/>
      <c r="AK10" s="210"/>
      <c r="AL10" s="210"/>
    </row>
    <row r="11">
      <c r="A11" s="229" t="s">
        <v>88</v>
      </c>
      <c r="B11" s="230">
        <v>2.0</v>
      </c>
      <c r="C11" s="230" t="s">
        <v>81</v>
      </c>
      <c r="D11" s="231">
        <v>36.0</v>
      </c>
      <c r="E11" s="232">
        <v>5200.0</v>
      </c>
      <c r="F11" s="233">
        <f t="shared" si="2"/>
        <v>10400</v>
      </c>
      <c r="G11" s="233">
        <f>(E11/180)*20%*110*2*B11</f>
        <v>2542.222222</v>
      </c>
      <c r="H11" s="233">
        <f t="shared" si="3"/>
        <v>1214.4</v>
      </c>
      <c r="I11" s="234">
        <f t="shared" si="4"/>
        <v>14156.62222</v>
      </c>
      <c r="J11" s="233">
        <f t="shared" si="5"/>
        <v>902</v>
      </c>
      <c r="K11" s="233">
        <f t="shared" si="6"/>
        <v>140</v>
      </c>
      <c r="L11" s="233"/>
      <c r="M11" s="235">
        <f t="shared" si="7"/>
        <v>0</v>
      </c>
      <c r="N11" s="236">
        <f t="shared" si="8"/>
        <v>1042</v>
      </c>
      <c r="O11" s="233">
        <f t="shared" si="9"/>
        <v>141.5662222</v>
      </c>
      <c r="P11" s="233">
        <f t="shared" si="10"/>
        <v>1132.529778</v>
      </c>
      <c r="Q11" s="233">
        <f t="shared" si="11"/>
        <v>3935.540978</v>
      </c>
      <c r="R11" s="237">
        <f t="shared" si="12"/>
        <v>5209.636978</v>
      </c>
      <c r="S11" s="233">
        <f t="shared" si="13"/>
        <v>1179.718519</v>
      </c>
      <c r="T11" s="233">
        <f t="shared" si="14"/>
        <v>393.2001822</v>
      </c>
      <c r="U11" s="233">
        <f t="shared" si="15"/>
        <v>125.8334961</v>
      </c>
      <c r="V11" s="233">
        <f t="shared" si="16"/>
        <v>15.72918701</v>
      </c>
      <c r="W11" s="233">
        <f t="shared" ref="W11:X11" si="34">S11/12</f>
        <v>98.30987654</v>
      </c>
      <c r="X11" s="233">
        <f t="shared" si="34"/>
        <v>32.76668185</v>
      </c>
      <c r="Y11" s="233">
        <f t="shared" si="18"/>
        <v>1179.718519</v>
      </c>
      <c r="Z11" s="233">
        <f t="shared" si="19"/>
        <v>94.37748148</v>
      </c>
      <c r="AA11" s="233">
        <f t="shared" si="20"/>
        <v>11.79718519</v>
      </c>
      <c r="AB11" s="233">
        <f t="shared" si="21"/>
        <v>1179.718519</v>
      </c>
      <c r="AC11" s="233">
        <f t="shared" si="22"/>
        <v>98.30987654</v>
      </c>
      <c r="AD11" s="233">
        <f t="shared" si="23"/>
        <v>102.2422716</v>
      </c>
      <c r="AE11" s="233">
        <f t="shared" si="24"/>
        <v>11.79718519</v>
      </c>
      <c r="AF11" s="233">
        <f t="shared" si="25"/>
        <v>541.0963021</v>
      </c>
      <c r="AG11" s="233">
        <f t="shared" si="26"/>
        <v>765.233147</v>
      </c>
      <c r="AH11" s="238">
        <f t="shared" si="27"/>
        <v>5829.848428</v>
      </c>
      <c r="AI11" s="233">
        <f t="shared" si="28"/>
        <v>26238.10763</v>
      </c>
      <c r="AJ11" s="210"/>
      <c r="AK11" s="210"/>
      <c r="AL11" s="210"/>
    </row>
    <row r="12">
      <c r="A12" s="229" t="s">
        <v>89</v>
      </c>
      <c r="B12" s="230">
        <v>2.0</v>
      </c>
      <c r="C12" s="230" t="s">
        <v>81</v>
      </c>
      <c r="D12" s="231">
        <v>36.0</v>
      </c>
      <c r="E12" s="232">
        <v>5200.0</v>
      </c>
      <c r="F12" s="233">
        <f t="shared" si="2"/>
        <v>10400</v>
      </c>
      <c r="G12" s="233">
        <v>0.0</v>
      </c>
      <c r="H12" s="233">
        <f t="shared" si="3"/>
        <v>1214.4</v>
      </c>
      <c r="I12" s="234">
        <f t="shared" si="4"/>
        <v>11614.4</v>
      </c>
      <c r="J12" s="233">
        <f t="shared" si="5"/>
        <v>902</v>
      </c>
      <c r="K12" s="233">
        <f t="shared" si="6"/>
        <v>140</v>
      </c>
      <c r="L12" s="233"/>
      <c r="M12" s="235">
        <f t="shared" si="7"/>
        <v>0</v>
      </c>
      <c r="N12" s="236">
        <f t="shared" si="8"/>
        <v>1042</v>
      </c>
      <c r="O12" s="233">
        <f t="shared" si="9"/>
        <v>116.144</v>
      </c>
      <c r="P12" s="233">
        <f t="shared" si="10"/>
        <v>929.152</v>
      </c>
      <c r="Q12" s="233">
        <f t="shared" si="11"/>
        <v>3228.8032</v>
      </c>
      <c r="R12" s="237">
        <f t="shared" si="12"/>
        <v>4274.0992</v>
      </c>
      <c r="S12" s="233">
        <f t="shared" si="13"/>
        <v>967.8666667</v>
      </c>
      <c r="T12" s="233">
        <f t="shared" si="14"/>
        <v>322.58996</v>
      </c>
      <c r="U12" s="233">
        <f t="shared" si="15"/>
        <v>103.2365301</v>
      </c>
      <c r="V12" s="233">
        <f t="shared" si="16"/>
        <v>12.90456627</v>
      </c>
      <c r="W12" s="233">
        <f t="shared" ref="W12:X12" si="35">S12/12</f>
        <v>80.65555556</v>
      </c>
      <c r="X12" s="233">
        <f t="shared" si="35"/>
        <v>26.88249667</v>
      </c>
      <c r="Y12" s="233">
        <f t="shared" si="18"/>
        <v>967.8666667</v>
      </c>
      <c r="Z12" s="233">
        <f t="shared" si="19"/>
        <v>77.42933333</v>
      </c>
      <c r="AA12" s="233">
        <f t="shared" si="20"/>
        <v>9.678666667</v>
      </c>
      <c r="AB12" s="233">
        <f t="shared" si="21"/>
        <v>967.8666667</v>
      </c>
      <c r="AC12" s="233">
        <f t="shared" si="22"/>
        <v>80.65555556</v>
      </c>
      <c r="AD12" s="233">
        <f t="shared" si="23"/>
        <v>83.88177778</v>
      </c>
      <c r="AE12" s="233">
        <f t="shared" si="24"/>
        <v>9.678666667</v>
      </c>
      <c r="AF12" s="233">
        <f t="shared" si="25"/>
        <v>443.9271454</v>
      </c>
      <c r="AG12" s="233">
        <f t="shared" si="26"/>
        <v>627.8138755</v>
      </c>
      <c r="AH12" s="238">
        <f t="shared" si="27"/>
        <v>4782.93413</v>
      </c>
      <c r="AI12" s="233">
        <f t="shared" si="28"/>
        <v>21713.43333</v>
      </c>
      <c r="AJ12" s="210"/>
      <c r="AK12" s="210"/>
      <c r="AL12" s="210"/>
    </row>
    <row r="13">
      <c r="A13" s="229" t="s">
        <v>90</v>
      </c>
      <c r="B13" s="230">
        <v>2.0</v>
      </c>
      <c r="C13" s="230" t="s">
        <v>81</v>
      </c>
      <c r="D13" s="231">
        <v>36.0</v>
      </c>
      <c r="E13" s="232">
        <v>1580.0</v>
      </c>
      <c r="F13" s="233">
        <f t="shared" si="2"/>
        <v>3160</v>
      </c>
      <c r="G13" s="233">
        <f>(E13/180)*20%*110*2*B13</f>
        <v>772.4444444</v>
      </c>
      <c r="H13" s="233">
        <f t="shared" si="3"/>
        <v>1214.4</v>
      </c>
      <c r="I13" s="234">
        <f t="shared" si="4"/>
        <v>5146.844444</v>
      </c>
      <c r="J13" s="233">
        <f t="shared" si="5"/>
        <v>902</v>
      </c>
      <c r="K13" s="233">
        <f t="shared" si="6"/>
        <v>140</v>
      </c>
      <c r="L13" s="233"/>
      <c r="M13" s="235">
        <f t="shared" si="7"/>
        <v>232.8</v>
      </c>
      <c r="N13" s="236">
        <f t="shared" si="8"/>
        <v>1274.8</v>
      </c>
      <c r="O13" s="233">
        <f t="shared" si="9"/>
        <v>51.46844444</v>
      </c>
      <c r="P13" s="233">
        <f t="shared" si="10"/>
        <v>411.7475556</v>
      </c>
      <c r="Q13" s="233">
        <f t="shared" si="11"/>
        <v>1430.822756</v>
      </c>
      <c r="R13" s="237">
        <f t="shared" si="12"/>
        <v>1894.038756</v>
      </c>
      <c r="S13" s="233">
        <f t="shared" si="13"/>
        <v>428.9037037</v>
      </c>
      <c r="T13" s="233">
        <f t="shared" si="14"/>
        <v>142.9536044</v>
      </c>
      <c r="U13" s="233">
        <f t="shared" si="15"/>
        <v>45.74858465</v>
      </c>
      <c r="V13" s="233">
        <f t="shared" si="16"/>
        <v>5.718573081</v>
      </c>
      <c r="W13" s="233">
        <f t="shared" ref="W13:X13" si="36">S13/12</f>
        <v>35.74197531</v>
      </c>
      <c r="X13" s="233">
        <f t="shared" si="36"/>
        <v>11.91280037</v>
      </c>
      <c r="Y13" s="233">
        <f t="shared" si="18"/>
        <v>428.9037037</v>
      </c>
      <c r="Z13" s="233">
        <f t="shared" si="19"/>
        <v>34.3122963</v>
      </c>
      <c r="AA13" s="233">
        <f t="shared" si="20"/>
        <v>4.289037037</v>
      </c>
      <c r="AB13" s="233">
        <f t="shared" si="21"/>
        <v>428.9037037</v>
      </c>
      <c r="AC13" s="233">
        <f t="shared" si="22"/>
        <v>35.74197531</v>
      </c>
      <c r="AD13" s="233">
        <f t="shared" si="23"/>
        <v>37.17165432</v>
      </c>
      <c r="AE13" s="233">
        <f t="shared" si="24"/>
        <v>4.289037037</v>
      </c>
      <c r="AF13" s="233">
        <f t="shared" si="25"/>
        <v>196.7233746</v>
      </c>
      <c r="AG13" s="233">
        <f t="shared" si="26"/>
        <v>278.2115613</v>
      </c>
      <c r="AH13" s="238">
        <f t="shared" si="27"/>
        <v>2119.525585</v>
      </c>
      <c r="AI13" s="233">
        <f t="shared" si="28"/>
        <v>10435.20878</v>
      </c>
      <c r="AJ13" s="210"/>
      <c r="AK13" s="210"/>
      <c r="AL13" s="210"/>
    </row>
    <row r="14">
      <c r="A14" s="229" t="s">
        <v>91</v>
      </c>
      <c r="B14" s="230">
        <v>2.0</v>
      </c>
      <c r="C14" s="230" t="s">
        <v>81</v>
      </c>
      <c r="D14" s="231">
        <v>36.0</v>
      </c>
      <c r="E14" s="232">
        <v>1580.0</v>
      </c>
      <c r="F14" s="233">
        <f t="shared" si="2"/>
        <v>3160</v>
      </c>
      <c r="G14" s="233">
        <v>0.0</v>
      </c>
      <c r="H14" s="233">
        <f t="shared" si="3"/>
        <v>1214.4</v>
      </c>
      <c r="I14" s="234">
        <f t="shared" si="4"/>
        <v>4374.4</v>
      </c>
      <c r="J14" s="233">
        <f t="shared" si="5"/>
        <v>902</v>
      </c>
      <c r="K14" s="233">
        <f t="shared" si="6"/>
        <v>140</v>
      </c>
      <c r="L14" s="233"/>
      <c r="M14" s="235">
        <f t="shared" si="7"/>
        <v>232.8</v>
      </c>
      <c r="N14" s="236">
        <f t="shared" si="8"/>
        <v>1274.8</v>
      </c>
      <c r="O14" s="233">
        <f t="shared" si="9"/>
        <v>43.744</v>
      </c>
      <c r="P14" s="233">
        <f t="shared" si="10"/>
        <v>349.952</v>
      </c>
      <c r="Q14" s="233">
        <f t="shared" si="11"/>
        <v>1216.0832</v>
      </c>
      <c r="R14" s="237">
        <f t="shared" si="12"/>
        <v>1609.7792</v>
      </c>
      <c r="S14" s="233">
        <f t="shared" si="13"/>
        <v>364.5333333</v>
      </c>
      <c r="T14" s="233">
        <f t="shared" si="14"/>
        <v>121.49896</v>
      </c>
      <c r="U14" s="233">
        <f t="shared" si="15"/>
        <v>38.88258347</v>
      </c>
      <c r="V14" s="233">
        <f t="shared" si="16"/>
        <v>4.860322933</v>
      </c>
      <c r="W14" s="233">
        <f t="shared" ref="W14:X14" si="37">S14/12</f>
        <v>30.37777778</v>
      </c>
      <c r="X14" s="233">
        <f t="shared" si="37"/>
        <v>10.12491333</v>
      </c>
      <c r="Y14" s="233">
        <f t="shared" si="18"/>
        <v>364.5333333</v>
      </c>
      <c r="Z14" s="233">
        <f t="shared" si="19"/>
        <v>29.16266667</v>
      </c>
      <c r="AA14" s="233">
        <f t="shared" si="20"/>
        <v>3.645333333</v>
      </c>
      <c r="AB14" s="233">
        <f t="shared" si="21"/>
        <v>364.5333333</v>
      </c>
      <c r="AC14" s="233">
        <f t="shared" si="22"/>
        <v>30.37777778</v>
      </c>
      <c r="AD14" s="233">
        <f t="shared" si="23"/>
        <v>31.59288889</v>
      </c>
      <c r="AE14" s="233">
        <f t="shared" si="24"/>
        <v>3.645333333</v>
      </c>
      <c r="AF14" s="233">
        <f t="shared" si="25"/>
        <v>167.1989001</v>
      </c>
      <c r="AG14" s="233">
        <f t="shared" si="26"/>
        <v>236.4572442</v>
      </c>
      <c r="AH14" s="238">
        <f t="shared" si="27"/>
        <v>1801.424702</v>
      </c>
      <c r="AI14" s="233">
        <f t="shared" si="28"/>
        <v>9060.403902</v>
      </c>
      <c r="AJ14" s="210"/>
      <c r="AK14" s="210"/>
      <c r="AL14" s="210"/>
    </row>
    <row r="15">
      <c r="A15" s="229" t="s">
        <v>92</v>
      </c>
      <c r="B15" s="230">
        <v>1.0</v>
      </c>
      <c r="C15" s="230" t="s">
        <v>81</v>
      </c>
      <c r="D15" s="231">
        <v>40.0</v>
      </c>
      <c r="E15" s="232">
        <v>8000.0</v>
      </c>
      <c r="F15" s="233">
        <f t="shared" si="2"/>
        <v>8000</v>
      </c>
      <c r="G15" s="233">
        <v>0.0</v>
      </c>
      <c r="H15" s="233">
        <f t="shared" si="3"/>
        <v>607.2</v>
      </c>
      <c r="I15" s="234">
        <f t="shared" si="4"/>
        <v>8607.2</v>
      </c>
      <c r="J15" s="233">
        <f t="shared" si="5"/>
        <v>451</v>
      </c>
      <c r="K15" s="233">
        <f t="shared" si="6"/>
        <v>70</v>
      </c>
      <c r="L15" s="233"/>
      <c r="M15" s="235">
        <f t="shared" si="7"/>
        <v>0</v>
      </c>
      <c r="N15" s="236">
        <f t="shared" si="8"/>
        <v>521</v>
      </c>
      <c r="O15" s="233">
        <f t="shared" si="9"/>
        <v>86.072</v>
      </c>
      <c r="P15" s="233">
        <f t="shared" si="10"/>
        <v>688.576</v>
      </c>
      <c r="Q15" s="233">
        <f t="shared" si="11"/>
        <v>2392.8016</v>
      </c>
      <c r="R15" s="237">
        <f t="shared" si="12"/>
        <v>3167.4496</v>
      </c>
      <c r="S15" s="233">
        <f t="shared" si="13"/>
        <v>717.2666667</v>
      </c>
      <c r="T15" s="233">
        <f t="shared" si="14"/>
        <v>239.06498</v>
      </c>
      <c r="U15" s="233">
        <f t="shared" si="15"/>
        <v>76.50653173</v>
      </c>
      <c r="V15" s="233">
        <f t="shared" si="16"/>
        <v>9.563316467</v>
      </c>
      <c r="W15" s="233">
        <f t="shared" ref="W15:X15" si="38">S15/12</f>
        <v>59.77222222</v>
      </c>
      <c r="X15" s="233">
        <f t="shared" si="38"/>
        <v>19.92208167</v>
      </c>
      <c r="Y15" s="233">
        <f t="shared" si="18"/>
        <v>717.2666667</v>
      </c>
      <c r="Z15" s="233">
        <f t="shared" si="19"/>
        <v>57.38133333</v>
      </c>
      <c r="AA15" s="233">
        <f t="shared" si="20"/>
        <v>7.172666667</v>
      </c>
      <c r="AB15" s="233">
        <f t="shared" si="21"/>
        <v>717.2666667</v>
      </c>
      <c r="AC15" s="233">
        <f t="shared" si="22"/>
        <v>59.77222222</v>
      </c>
      <c r="AD15" s="233">
        <f t="shared" si="23"/>
        <v>62.16311111</v>
      </c>
      <c r="AE15" s="233">
        <f t="shared" si="24"/>
        <v>7.172666667</v>
      </c>
      <c r="AF15" s="233">
        <f t="shared" si="25"/>
        <v>328.985546</v>
      </c>
      <c r="AG15" s="233">
        <f t="shared" si="26"/>
        <v>465.2603311</v>
      </c>
      <c r="AH15" s="238">
        <f t="shared" si="27"/>
        <v>3544.537009</v>
      </c>
      <c r="AI15" s="233">
        <f t="shared" si="28"/>
        <v>15840.18661</v>
      </c>
      <c r="AJ15" s="210"/>
      <c r="AK15" s="210"/>
      <c r="AL15" s="210"/>
    </row>
    <row r="16">
      <c r="A16" s="229" t="s">
        <v>93</v>
      </c>
      <c r="B16" s="230">
        <v>1.0</v>
      </c>
      <c r="C16" s="230" t="s">
        <v>81</v>
      </c>
      <c r="D16" s="231">
        <v>40.0</v>
      </c>
      <c r="E16" s="232">
        <v>6500.0</v>
      </c>
      <c r="F16" s="233">
        <f t="shared" si="2"/>
        <v>6500</v>
      </c>
      <c r="G16" s="233">
        <v>0.0</v>
      </c>
      <c r="H16" s="233">
        <f t="shared" si="3"/>
        <v>607.2</v>
      </c>
      <c r="I16" s="234">
        <f t="shared" si="4"/>
        <v>7107.2</v>
      </c>
      <c r="J16" s="233">
        <f t="shared" si="5"/>
        <v>451</v>
      </c>
      <c r="K16" s="233">
        <f t="shared" si="6"/>
        <v>70</v>
      </c>
      <c r="L16" s="233"/>
      <c r="M16" s="235">
        <f t="shared" si="7"/>
        <v>0</v>
      </c>
      <c r="N16" s="236">
        <f t="shared" si="8"/>
        <v>521</v>
      </c>
      <c r="O16" s="233">
        <f t="shared" si="9"/>
        <v>71.072</v>
      </c>
      <c r="P16" s="233">
        <f t="shared" si="10"/>
        <v>568.576</v>
      </c>
      <c r="Q16" s="233">
        <f t="shared" si="11"/>
        <v>1975.8016</v>
      </c>
      <c r="R16" s="237">
        <f t="shared" si="12"/>
        <v>2615.4496</v>
      </c>
      <c r="S16" s="233">
        <f t="shared" si="13"/>
        <v>592.2666667</v>
      </c>
      <c r="T16" s="233">
        <f t="shared" si="14"/>
        <v>197.40248</v>
      </c>
      <c r="U16" s="233">
        <f t="shared" si="15"/>
        <v>63.17353173</v>
      </c>
      <c r="V16" s="233">
        <f t="shared" si="16"/>
        <v>7.896691467</v>
      </c>
      <c r="W16" s="233">
        <f t="shared" ref="W16:X16" si="39">S16/12</f>
        <v>49.35555556</v>
      </c>
      <c r="X16" s="233">
        <f t="shared" si="39"/>
        <v>16.45020667</v>
      </c>
      <c r="Y16" s="233">
        <f t="shared" si="18"/>
        <v>592.2666667</v>
      </c>
      <c r="Z16" s="233">
        <f t="shared" si="19"/>
        <v>47.38133333</v>
      </c>
      <c r="AA16" s="233">
        <f t="shared" si="20"/>
        <v>5.922666667</v>
      </c>
      <c r="AB16" s="233">
        <f t="shared" si="21"/>
        <v>592.2666667</v>
      </c>
      <c r="AC16" s="233">
        <f t="shared" si="22"/>
        <v>49.35555556</v>
      </c>
      <c r="AD16" s="233">
        <f t="shared" si="23"/>
        <v>51.32977778</v>
      </c>
      <c r="AE16" s="233">
        <f t="shared" si="24"/>
        <v>5.922666667</v>
      </c>
      <c r="AF16" s="233">
        <f t="shared" si="25"/>
        <v>271.652346</v>
      </c>
      <c r="AG16" s="233">
        <f t="shared" si="26"/>
        <v>384.1781561</v>
      </c>
      <c r="AH16" s="238">
        <f t="shared" si="27"/>
        <v>2926.820968</v>
      </c>
      <c r="AI16" s="233">
        <f t="shared" si="28"/>
        <v>13170.47057</v>
      </c>
      <c r="AJ16" s="210"/>
      <c r="AK16" s="210"/>
      <c r="AL16" s="210"/>
    </row>
    <row r="17">
      <c r="A17" s="229" t="s">
        <v>94</v>
      </c>
      <c r="B17" s="230">
        <v>1.0</v>
      </c>
      <c r="C17" s="230" t="s">
        <v>81</v>
      </c>
      <c r="D17" s="231">
        <v>40.0</v>
      </c>
      <c r="E17" s="232">
        <v>2200.0</v>
      </c>
      <c r="F17" s="233">
        <f t="shared" si="2"/>
        <v>2200</v>
      </c>
      <c r="G17" s="233">
        <v>0.0</v>
      </c>
      <c r="H17" s="233">
        <f t="shared" si="3"/>
        <v>607.2</v>
      </c>
      <c r="I17" s="234">
        <f t="shared" si="4"/>
        <v>2807.2</v>
      </c>
      <c r="J17" s="233">
        <f t="shared" si="5"/>
        <v>451</v>
      </c>
      <c r="K17" s="233">
        <f t="shared" si="6"/>
        <v>70</v>
      </c>
      <c r="L17" s="233"/>
      <c r="M17" s="235">
        <f t="shared" si="7"/>
        <v>79.2</v>
      </c>
      <c r="N17" s="236">
        <f t="shared" si="8"/>
        <v>600.2</v>
      </c>
      <c r="O17" s="233">
        <f t="shared" si="9"/>
        <v>28.072</v>
      </c>
      <c r="P17" s="233">
        <f t="shared" si="10"/>
        <v>224.576</v>
      </c>
      <c r="Q17" s="233">
        <f t="shared" si="11"/>
        <v>780.4016</v>
      </c>
      <c r="R17" s="237">
        <f t="shared" si="12"/>
        <v>1033.0496</v>
      </c>
      <c r="S17" s="233">
        <f t="shared" si="13"/>
        <v>233.9333333</v>
      </c>
      <c r="T17" s="233">
        <f t="shared" si="14"/>
        <v>77.96998</v>
      </c>
      <c r="U17" s="233">
        <f t="shared" si="15"/>
        <v>24.95226507</v>
      </c>
      <c r="V17" s="233">
        <f t="shared" si="16"/>
        <v>3.119033133</v>
      </c>
      <c r="W17" s="233">
        <f t="shared" ref="W17:X17" si="40">S17/12</f>
        <v>19.49444444</v>
      </c>
      <c r="X17" s="233">
        <f t="shared" si="40"/>
        <v>6.497498333</v>
      </c>
      <c r="Y17" s="233">
        <f t="shared" si="18"/>
        <v>233.9333333</v>
      </c>
      <c r="Z17" s="233">
        <f t="shared" si="19"/>
        <v>18.71466667</v>
      </c>
      <c r="AA17" s="233">
        <f t="shared" si="20"/>
        <v>2.339333333</v>
      </c>
      <c r="AB17" s="233">
        <f t="shared" si="21"/>
        <v>233.9333333</v>
      </c>
      <c r="AC17" s="233">
        <f t="shared" si="22"/>
        <v>19.49444444</v>
      </c>
      <c r="AD17" s="233">
        <f t="shared" si="23"/>
        <v>20.27422222</v>
      </c>
      <c r="AE17" s="233">
        <f t="shared" si="24"/>
        <v>2.339333333</v>
      </c>
      <c r="AF17" s="233">
        <f t="shared" si="25"/>
        <v>107.2971727</v>
      </c>
      <c r="AG17" s="233">
        <f t="shared" si="26"/>
        <v>151.7425878</v>
      </c>
      <c r="AH17" s="238">
        <f t="shared" si="27"/>
        <v>1156.034981</v>
      </c>
      <c r="AI17" s="233">
        <f t="shared" si="28"/>
        <v>5596.484581</v>
      </c>
      <c r="AJ17" s="210"/>
      <c r="AK17" s="210"/>
      <c r="AL17" s="210"/>
    </row>
    <row r="18">
      <c r="A18" s="229" t="s">
        <v>95</v>
      </c>
      <c r="B18" s="230">
        <v>1.0</v>
      </c>
      <c r="C18" s="230" t="s">
        <v>81</v>
      </c>
      <c r="D18" s="231">
        <v>40.0</v>
      </c>
      <c r="E18" s="232">
        <v>1580.0</v>
      </c>
      <c r="F18" s="233">
        <f t="shared" si="2"/>
        <v>1580</v>
      </c>
      <c r="G18" s="233">
        <v>0.0</v>
      </c>
      <c r="H18" s="233">
        <f t="shared" si="3"/>
        <v>607.2</v>
      </c>
      <c r="I18" s="234">
        <f t="shared" si="4"/>
        <v>2187.2</v>
      </c>
      <c r="J18" s="233">
        <f t="shared" si="5"/>
        <v>451</v>
      </c>
      <c r="K18" s="233">
        <f t="shared" si="6"/>
        <v>70</v>
      </c>
      <c r="L18" s="233"/>
      <c r="M18" s="235">
        <f t="shared" si="7"/>
        <v>116.4</v>
      </c>
      <c r="N18" s="236">
        <f t="shared" si="8"/>
        <v>637.4</v>
      </c>
      <c r="O18" s="233">
        <f t="shared" si="9"/>
        <v>21.872</v>
      </c>
      <c r="P18" s="233">
        <f t="shared" si="10"/>
        <v>174.976</v>
      </c>
      <c r="Q18" s="233">
        <f t="shared" si="11"/>
        <v>608.0416</v>
      </c>
      <c r="R18" s="237">
        <f t="shared" si="12"/>
        <v>804.8896</v>
      </c>
      <c r="S18" s="233">
        <f t="shared" si="13"/>
        <v>182.2666667</v>
      </c>
      <c r="T18" s="233">
        <f t="shared" si="14"/>
        <v>60.74948</v>
      </c>
      <c r="U18" s="233">
        <f t="shared" si="15"/>
        <v>19.44129173</v>
      </c>
      <c r="V18" s="233">
        <f t="shared" si="16"/>
        <v>2.430161467</v>
      </c>
      <c r="W18" s="233">
        <f t="shared" ref="W18:X18" si="41">S18/12</f>
        <v>15.18888889</v>
      </c>
      <c r="X18" s="233">
        <f t="shared" si="41"/>
        <v>5.062456667</v>
      </c>
      <c r="Y18" s="233">
        <f t="shared" si="18"/>
        <v>182.2666667</v>
      </c>
      <c r="Z18" s="233">
        <f t="shared" si="19"/>
        <v>14.58133333</v>
      </c>
      <c r="AA18" s="233">
        <f t="shared" si="20"/>
        <v>1.822666667</v>
      </c>
      <c r="AB18" s="233">
        <f t="shared" si="21"/>
        <v>182.2666667</v>
      </c>
      <c r="AC18" s="233">
        <f t="shared" si="22"/>
        <v>15.18888889</v>
      </c>
      <c r="AD18" s="233">
        <f t="shared" si="23"/>
        <v>15.79644444</v>
      </c>
      <c r="AE18" s="233">
        <f t="shared" si="24"/>
        <v>1.822666667</v>
      </c>
      <c r="AF18" s="233">
        <f t="shared" si="25"/>
        <v>83.59945003</v>
      </c>
      <c r="AG18" s="233">
        <f t="shared" si="26"/>
        <v>118.2286221</v>
      </c>
      <c r="AH18" s="238">
        <f t="shared" si="27"/>
        <v>900.7123509</v>
      </c>
      <c r="AI18" s="233">
        <f t="shared" si="28"/>
        <v>4530.201951</v>
      </c>
      <c r="AJ18" s="210"/>
      <c r="AK18" s="210"/>
      <c r="AL18" s="210"/>
    </row>
    <row r="19">
      <c r="A19" s="229" t="s">
        <v>96</v>
      </c>
      <c r="B19" s="230">
        <v>1.0</v>
      </c>
      <c r="C19" s="230" t="s">
        <v>81</v>
      </c>
      <c r="D19" s="231">
        <v>40.0</v>
      </c>
      <c r="E19" s="232">
        <v>3800.0</v>
      </c>
      <c r="F19" s="233">
        <f t="shared" si="2"/>
        <v>3800</v>
      </c>
      <c r="G19" s="233">
        <v>0.0</v>
      </c>
      <c r="H19" s="233">
        <f t="shared" si="3"/>
        <v>607.2</v>
      </c>
      <c r="I19" s="234">
        <f t="shared" si="4"/>
        <v>4407.2</v>
      </c>
      <c r="J19" s="233">
        <f t="shared" si="5"/>
        <v>451</v>
      </c>
      <c r="K19" s="233">
        <f t="shared" si="6"/>
        <v>70</v>
      </c>
      <c r="L19" s="233"/>
      <c r="M19" s="235">
        <f t="shared" si="7"/>
        <v>0</v>
      </c>
      <c r="N19" s="236">
        <f t="shared" si="8"/>
        <v>521</v>
      </c>
      <c r="O19" s="233">
        <f t="shared" si="9"/>
        <v>44.072</v>
      </c>
      <c r="P19" s="233">
        <f t="shared" si="10"/>
        <v>352.576</v>
      </c>
      <c r="Q19" s="233">
        <f t="shared" si="11"/>
        <v>1225.2016</v>
      </c>
      <c r="R19" s="237">
        <f t="shared" si="12"/>
        <v>1621.8496</v>
      </c>
      <c r="S19" s="233">
        <f t="shared" si="13"/>
        <v>367.2666667</v>
      </c>
      <c r="T19" s="233">
        <f t="shared" si="14"/>
        <v>122.40998</v>
      </c>
      <c r="U19" s="233">
        <f t="shared" si="15"/>
        <v>39.17413173</v>
      </c>
      <c r="V19" s="233">
        <f t="shared" si="16"/>
        <v>4.896766467</v>
      </c>
      <c r="W19" s="233">
        <f t="shared" ref="W19:X19" si="42">S19/12</f>
        <v>30.60555556</v>
      </c>
      <c r="X19" s="233">
        <f t="shared" si="42"/>
        <v>10.20083167</v>
      </c>
      <c r="Y19" s="233">
        <f t="shared" si="18"/>
        <v>367.2666667</v>
      </c>
      <c r="Z19" s="233">
        <f t="shared" si="19"/>
        <v>29.38133333</v>
      </c>
      <c r="AA19" s="233">
        <f t="shared" si="20"/>
        <v>3.672666667</v>
      </c>
      <c r="AB19" s="233">
        <f t="shared" si="21"/>
        <v>367.2666667</v>
      </c>
      <c r="AC19" s="233">
        <f t="shared" si="22"/>
        <v>30.60555556</v>
      </c>
      <c r="AD19" s="233">
        <f t="shared" si="23"/>
        <v>31.82977778</v>
      </c>
      <c r="AE19" s="233">
        <f t="shared" si="24"/>
        <v>3.672666667</v>
      </c>
      <c r="AF19" s="233">
        <f t="shared" si="25"/>
        <v>168.452586</v>
      </c>
      <c r="AG19" s="233">
        <f t="shared" si="26"/>
        <v>238.2302411</v>
      </c>
      <c r="AH19" s="238">
        <f t="shared" si="27"/>
        <v>1814.932093</v>
      </c>
      <c r="AI19" s="233">
        <f t="shared" si="28"/>
        <v>8364.981693</v>
      </c>
      <c r="AJ19" s="210"/>
      <c r="AK19" s="210"/>
      <c r="AL19" s="210"/>
    </row>
    <row r="20">
      <c r="A20" s="240" t="s">
        <v>97</v>
      </c>
      <c r="B20" s="241">
        <v>4.0</v>
      </c>
      <c r="C20" s="241" t="s">
        <v>81</v>
      </c>
      <c r="D20" s="242">
        <v>36.0</v>
      </c>
      <c r="E20" s="232">
        <v>1580.0</v>
      </c>
      <c r="F20" s="233">
        <f t="shared" si="2"/>
        <v>6320</v>
      </c>
      <c r="G20" s="233">
        <v>0.0</v>
      </c>
      <c r="H20" s="233">
        <f t="shared" si="3"/>
        <v>2428.8</v>
      </c>
      <c r="I20" s="234">
        <f t="shared" si="4"/>
        <v>8748.8</v>
      </c>
      <c r="J20" s="233">
        <f t="shared" si="5"/>
        <v>1804</v>
      </c>
      <c r="K20" s="233">
        <f t="shared" si="6"/>
        <v>280</v>
      </c>
      <c r="L20" s="233"/>
      <c r="M20" s="235">
        <f t="shared" si="7"/>
        <v>465.6</v>
      </c>
      <c r="N20" s="236">
        <f t="shared" si="8"/>
        <v>2549.6</v>
      </c>
      <c r="O20" s="233">
        <f t="shared" si="9"/>
        <v>87.488</v>
      </c>
      <c r="P20" s="233">
        <f t="shared" si="10"/>
        <v>699.904</v>
      </c>
      <c r="Q20" s="233">
        <f t="shared" si="11"/>
        <v>2432.1664</v>
      </c>
      <c r="R20" s="237">
        <f t="shared" si="12"/>
        <v>3219.5584</v>
      </c>
      <c r="S20" s="233">
        <f t="shared" si="13"/>
        <v>729.0666667</v>
      </c>
      <c r="T20" s="233">
        <f t="shared" si="14"/>
        <v>242.99792</v>
      </c>
      <c r="U20" s="233">
        <f t="shared" si="15"/>
        <v>77.76516693</v>
      </c>
      <c r="V20" s="233">
        <f t="shared" si="16"/>
        <v>9.720645867</v>
      </c>
      <c r="W20" s="233">
        <f t="shared" ref="W20:X20" si="43">S20/12</f>
        <v>60.75555556</v>
      </c>
      <c r="X20" s="233">
        <f t="shared" si="43"/>
        <v>20.24982667</v>
      </c>
      <c r="Y20" s="233">
        <f t="shared" si="18"/>
        <v>729.0666667</v>
      </c>
      <c r="Z20" s="233">
        <f t="shared" si="19"/>
        <v>58.32533333</v>
      </c>
      <c r="AA20" s="233">
        <f t="shared" si="20"/>
        <v>7.290666667</v>
      </c>
      <c r="AB20" s="233">
        <f t="shared" si="21"/>
        <v>729.0666667</v>
      </c>
      <c r="AC20" s="233">
        <f t="shared" si="22"/>
        <v>60.75555556</v>
      </c>
      <c r="AD20" s="233">
        <f t="shared" si="23"/>
        <v>63.18577778</v>
      </c>
      <c r="AE20" s="233">
        <f t="shared" si="24"/>
        <v>7.290666667</v>
      </c>
      <c r="AF20" s="233">
        <f t="shared" si="25"/>
        <v>334.3978001</v>
      </c>
      <c r="AG20" s="233">
        <f t="shared" si="26"/>
        <v>472.9144884</v>
      </c>
      <c r="AH20" s="238">
        <f t="shared" si="27"/>
        <v>3602.849404</v>
      </c>
      <c r="AI20" s="233">
        <f t="shared" si="28"/>
        <v>18120.8078</v>
      </c>
      <c r="AJ20" s="210"/>
      <c r="AK20" s="210"/>
      <c r="AL20" s="210"/>
    </row>
    <row r="21">
      <c r="A21" s="240" t="s">
        <v>98</v>
      </c>
      <c r="B21" s="241">
        <v>4.0</v>
      </c>
      <c r="C21" s="241" t="s">
        <v>81</v>
      </c>
      <c r="D21" s="242">
        <v>36.0</v>
      </c>
      <c r="E21" s="232">
        <v>1580.0</v>
      </c>
      <c r="F21" s="233">
        <f t="shared" si="2"/>
        <v>6320</v>
      </c>
      <c r="G21" s="233">
        <f>(E21/180)*20%*110*2*B21</f>
        <v>1544.888889</v>
      </c>
      <c r="H21" s="233">
        <f t="shared" si="3"/>
        <v>2428.8</v>
      </c>
      <c r="I21" s="234">
        <f t="shared" si="4"/>
        <v>10293.68889</v>
      </c>
      <c r="J21" s="233">
        <f t="shared" si="5"/>
        <v>1804</v>
      </c>
      <c r="K21" s="233">
        <f t="shared" si="6"/>
        <v>280</v>
      </c>
      <c r="L21" s="233"/>
      <c r="M21" s="235">
        <f t="shared" si="7"/>
        <v>465.6</v>
      </c>
      <c r="N21" s="236">
        <f t="shared" si="8"/>
        <v>2549.6</v>
      </c>
      <c r="O21" s="233">
        <f t="shared" si="9"/>
        <v>102.9368889</v>
      </c>
      <c r="P21" s="233">
        <f t="shared" si="10"/>
        <v>823.4951111</v>
      </c>
      <c r="Q21" s="233">
        <f t="shared" si="11"/>
        <v>2861.645511</v>
      </c>
      <c r="R21" s="237">
        <f t="shared" si="12"/>
        <v>3788.077511</v>
      </c>
      <c r="S21" s="233">
        <f t="shared" si="13"/>
        <v>857.8074074</v>
      </c>
      <c r="T21" s="233">
        <f t="shared" si="14"/>
        <v>285.9072089</v>
      </c>
      <c r="U21" s="233">
        <f t="shared" si="15"/>
        <v>91.4971693</v>
      </c>
      <c r="V21" s="233">
        <f t="shared" si="16"/>
        <v>11.43714616</v>
      </c>
      <c r="W21" s="233">
        <f t="shared" ref="W21:X21" si="44">S21/12</f>
        <v>71.48395062</v>
      </c>
      <c r="X21" s="233">
        <f t="shared" si="44"/>
        <v>23.82560074</v>
      </c>
      <c r="Y21" s="233">
        <f t="shared" si="18"/>
        <v>857.8074074</v>
      </c>
      <c r="Z21" s="233">
        <f t="shared" si="19"/>
        <v>68.62459259</v>
      </c>
      <c r="AA21" s="233">
        <f t="shared" si="20"/>
        <v>8.578074074</v>
      </c>
      <c r="AB21" s="233">
        <f t="shared" si="21"/>
        <v>857.8074074</v>
      </c>
      <c r="AC21" s="233">
        <f t="shared" si="22"/>
        <v>71.48395062</v>
      </c>
      <c r="AD21" s="233">
        <f t="shared" si="23"/>
        <v>74.34330864</v>
      </c>
      <c r="AE21" s="233">
        <f t="shared" si="24"/>
        <v>8.578074074</v>
      </c>
      <c r="AF21" s="233">
        <f t="shared" si="25"/>
        <v>393.4467492</v>
      </c>
      <c r="AG21" s="233">
        <f t="shared" si="26"/>
        <v>556.4231226</v>
      </c>
      <c r="AH21" s="238">
        <f t="shared" si="27"/>
        <v>4239.05117</v>
      </c>
      <c r="AI21" s="233">
        <f t="shared" si="28"/>
        <v>20870.41757</v>
      </c>
      <c r="AJ21" s="210"/>
      <c r="AK21" s="210"/>
      <c r="AL21" s="210"/>
    </row>
    <row r="22">
      <c r="A22" s="244" t="s">
        <v>45</v>
      </c>
      <c r="B22" s="241">
        <v>10.0</v>
      </c>
      <c r="C22" s="230" t="s">
        <v>81</v>
      </c>
      <c r="D22" s="245">
        <v>36.0</v>
      </c>
      <c r="E22" s="232">
        <v>3900.0</v>
      </c>
      <c r="F22" s="233">
        <f t="shared" si="2"/>
        <v>39000</v>
      </c>
      <c r="G22" s="233">
        <f t="shared" ref="G22:G23" si="46">(E22/180)*20%*110*2</f>
        <v>953.3333333</v>
      </c>
      <c r="H22" s="233">
        <f t="shared" ref="H22:H31" si="47">B22*303.6</f>
        <v>3036</v>
      </c>
      <c r="I22" s="234">
        <f t="shared" si="4"/>
        <v>42989.33333</v>
      </c>
      <c r="J22" s="233">
        <f t="shared" si="5"/>
        <v>4510</v>
      </c>
      <c r="K22" s="233">
        <f t="shared" si="6"/>
        <v>700</v>
      </c>
      <c r="L22" s="233"/>
      <c r="M22" s="235">
        <f t="shared" si="7"/>
        <v>0</v>
      </c>
      <c r="N22" s="236">
        <f t="shared" si="8"/>
        <v>5210</v>
      </c>
      <c r="O22" s="233">
        <f t="shared" si="9"/>
        <v>429.8933333</v>
      </c>
      <c r="P22" s="233">
        <f t="shared" si="10"/>
        <v>3439.146667</v>
      </c>
      <c r="Q22" s="233">
        <f t="shared" si="11"/>
        <v>11951.03467</v>
      </c>
      <c r="R22" s="237">
        <f t="shared" si="12"/>
        <v>15820.07467</v>
      </c>
      <c r="S22" s="233">
        <f t="shared" si="13"/>
        <v>3582.444444</v>
      </c>
      <c r="T22" s="233">
        <f t="shared" si="14"/>
        <v>1194.028733</v>
      </c>
      <c r="U22" s="233">
        <f t="shared" si="15"/>
        <v>382.1178542</v>
      </c>
      <c r="V22" s="233">
        <f t="shared" si="16"/>
        <v>47.76473178</v>
      </c>
      <c r="W22" s="233">
        <f t="shared" ref="W22:X22" si="45">S22/12</f>
        <v>298.537037</v>
      </c>
      <c r="X22" s="233">
        <f t="shared" si="45"/>
        <v>99.50239444</v>
      </c>
      <c r="Y22" s="233">
        <f t="shared" si="18"/>
        <v>3582.444444</v>
      </c>
      <c r="Z22" s="233">
        <f t="shared" si="19"/>
        <v>286.5955556</v>
      </c>
      <c r="AA22" s="233">
        <f t="shared" si="20"/>
        <v>35.82444444</v>
      </c>
      <c r="AB22" s="233">
        <f t="shared" si="21"/>
        <v>3582.444444</v>
      </c>
      <c r="AC22" s="233">
        <f t="shared" si="22"/>
        <v>298.537037</v>
      </c>
      <c r="AD22" s="233">
        <f t="shared" si="23"/>
        <v>310.4785185</v>
      </c>
      <c r="AE22" s="233">
        <f t="shared" ref="AE22:AE23" si="49">AB24*1%</f>
        <v>8.422666667</v>
      </c>
      <c r="AF22" s="233">
        <f t="shared" si="25"/>
        <v>1643.144031</v>
      </c>
      <c r="AG22" s="233">
        <f t="shared" si="26"/>
        <v>2323.779099</v>
      </c>
      <c r="AH22" s="238">
        <f t="shared" si="27"/>
        <v>17676.06544</v>
      </c>
      <c r="AI22" s="233">
        <f t="shared" si="28"/>
        <v>81695.47344</v>
      </c>
      <c r="AJ22" s="210"/>
      <c r="AK22" s="210"/>
      <c r="AL22" s="210"/>
    </row>
    <row r="23">
      <c r="A23" s="244" t="s">
        <v>43</v>
      </c>
      <c r="B23" s="241">
        <v>10.0</v>
      </c>
      <c r="C23" s="230" t="s">
        <v>81</v>
      </c>
      <c r="D23" s="245">
        <v>36.0</v>
      </c>
      <c r="E23" s="232">
        <v>3900.0</v>
      </c>
      <c r="F23" s="233">
        <f t="shared" si="2"/>
        <v>39000</v>
      </c>
      <c r="G23" s="233">
        <f t="shared" si="46"/>
        <v>953.3333333</v>
      </c>
      <c r="H23" s="233">
        <f t="shared" si="47"/>
        <v>3036</v>
      </c>
      <c r="I23" s="234">
        <f t="shared" si="4"/>
        <v>42989.33333</v>
      </c>
      <c r="J23" s="233">
        <f t="shared" si="5"/>
        <v>4510</v>
      </c>
      <c r="K23" s="233">
        <f t="shared" si="6"/>
        <v>700</v>
      </c>
      <c r="L23" s="233"/>
      <c r="M23" s="235">
        <f t="shared" si="7"/>
        <v>0</v>
      </c>
      <c r="N23" s="236">
        <f t="shared" si="8"/>
        <v>5210</v>
      </c>
      <c r="O23" s="233">
        <f t="shared" si="9"/>
        <v>429.8933333</v>
      </c>
      <c r="P23" s="233">
        <f t="shared" si="10"/>
        <v>3439.146667</v>
      </c>
      <c r="Q23" s="233">
        <f t="shared" si="11"/>
        <v>11951.03467</v>
      </c>
      <c r="R23" s="237">
        <f t="shared" si="12"/>
        <v>15820.07467</v>
      </c>
      <c r="S23" s="233">
        <f t="shared" si="13"/>
        <v>3582.444444</v>
      </c>
      <c r="T23" s="233">
        <f t="shared" si="14"/>
        <v>1194.028733</v>
      </c>
      <c r="U23" s="233">
        <f t="shared" si="15"/>
        <v>382.1178542</v>
      </c>
      <c r="V23" s="233">
        <f t="shared" si="16"/>
        <v>47.76473178</v>
      </c>
      <c r="W23" s="233">
        <f t="shared" ref="W23:X23" si="48">S23/12</f>
        <v>298.537037</v>
      </c>
      <c r="X23" s="233">
        <f t="shared" si="48"/>
        <v>99.50239444</v>
      </c>
      <c r="Y23" s="233">
        <f t="shared" si="18"/>
        <v>3582.444444</v>
      </c>
      <c r="Z23" s="233">
        <f t="shared" si="19"/>
        <v>286.5955556</v>
      </c>
      <c r="AA23" s="233">
        <f t="shared" si="20"/>
        <v>35.82444444</v>
      </c>
      <c r="AB23" s="233">
        <f t="shared" si="21"/>
        <v>3582.444444</v>
      </c>
      <c r="AC23" s="233">
        <f t="shared" si="22"/>
        <v>298.537037</v>
      </c>
      <c r="AD23" s="233">
        <f t="shared" si="23"/>
        <v>310.4785185</v>
      </c>
      <c r="AE23" s="233">
        <f t="shared" si="49"/>
        <v>4.086333333</v>
      </c>
      <c r="AF23" s="233">
        <f t="shared" si="25"/>
        <v>1643.144031</v>
      </c>
      <c r="AG23" s="233">
        <f t="shared" si="26"/>
        <v>2323.779099</v>
      </c>
      <c r="AH23" s="238">
        <f t="shared" si="27"/>
        <v>17671.7291</v>
      </c>
      <c r="AI23" s="233">
        <f t="shared" si="28"/>
        <v>81691.1371</v>
      </c>
      <c r="AJ23" s="210"/>
      <c r="AK23" s="210"/>
      <c r="AL23" s="210"/>
    </row>
    <row r="24">
      <c r="A24" s="244" t="s">
        <v>101</v>
      </c>
      <c r="B24" s="241">
        <v>2.0</v>
      </c>
      <c r="C24" s="230" t="s">
        <v>81</v>
      </c>
      <c r="D24" s="245">
        <v>44.0</v>
      </c>
      <c r="E24" s="232">
        <v>4750.0</v>
      </c>
      <c r="F24" s="233">
        <f t="shared" si="2"/>
        <v>9500</v>
      </c>
      <c r="G24" s="233">
        <v>0.0</v>
      </c>
      <c r="H24" s="233">
        <f t="shared" si="47"/>
        <v>607.2</v>
      </c>
      <c r="I24" s="234">
        <f t="shared" si="4"/>
        <v>10107.2</v>
      </c>
      <c r="J24" s="233">
        <f t="shared" si="5"/>
        <v>902</v>
      </c>
      <c r="K24" s="233">
        <f t="shared" si="6"/>
        <v>140</v>
      </c>
      <c r="L24" s="233"/>
      <c r="M24" s="235">
        <f t="shared" si="7"/>
        <v>0</v>
      </c>
      <c r="N24" s="236">
        <f t="shared" si="8"/>
        <v>1042</v>
      </c>
      <c r="O24" s="233">
        <f t="shared" si="9"/>
        <v>101.072</v>
      </c>
      <c r="P24" s="233">
        <f t="shared" si="10"/>
        <v>808.576</v>
      </c>
      <c r="Q24" s="233">
        <f t="shared" si="11"/>
        <v>2809.8016</v>
      </c>
      <c r="R24" s="237">
        <f t="shared" si="12"/>
        <v>3719.4496</v>
      </c>
      <c r="S24" s="233">
        <f t="shared" si="13"/>
        <v>842.2666667</v>
      </c>
      <c r="T24" s="233">
        <f t="shared" si="14"/>
        <v>280.72748</v>
      </c>
      <c r="U24" s="233">
        <f t="shared" si="15"/>
        <v>89.83953173</v>
      </c>
      <c r="V24" s="233">
        <f t="shared" si="16"/>
        <v>11.22994147</v>
      </c>
      <c r="W24" s="233">
        <f t="shared" ref="W24:X24" si="50">S24/12</f>
        <v>70.18888889</v>
      </c>
      <c r="X24" s="233">
        <f t="shared" si="50"/>
        <v>23.39395667</v>
      </c>
      <c r="Y24" s="233">
        <f t="shared" si="18"/>
        <v>842.2666667</v>
      </c>
      <c r="Z24" s="233">
        <f t="shared" si="19"/>
        <v>67.38133333</v>
      </c>
      <c r="AA24" s="233">
        <f t="shared" si="20"/>
        <v>8.422666667</v>
      </c>
      <c r="AB24" s="233">
        <f t="shared" si="21"/>
        <v>842.2666667</v>
      </c>
      <c r="AC24" s="233">
        <f t="shared" si="22"/>
        <v>70.18888889</v>
      </c>
      <c r="AD24" s="233">
        <f t="shared" si="23"/>
        <v>72.99644444</v>
      </c>
      <c r="AE24" s="233">
        <f t="shared" ref="AE24:AE28" si="52">AB25*1%</f>
        <v>4.086333333</v>
      </c>
      <c r="AF24" s="233">
        <f t="shared" si="25"/>
        <v>386.318746</v>
      </c>
      <c r="AG24" s="233">
        <f t="shared" si="26"/>
        <v>546.3425061</v>
      </c>
      <c r="AH24" s="238">
        <f t="shared" si="27"/>
        <v>4157.916718</v>
      </c>
      <c r="AI24" s="233">
        <f t="shared" si="28"/>
        <v>19026.56632</v>
      </c>
      <c r="AJ24" s="210"/>
      <c r="AK24" s="210"/>
      <c r="AL24" s="210"/>
    </row>
    <row r="25">
      <c r="A25" s="229" t="s">
        <v>102</v>
      </c>
      <c r="B25" s="241">
        <v>1.0</v>
      </c>
      <c r="C25" s="230" t="s">
        <v>81</v>
      </c>
      <c r="D25" s="231">
        <v>40.0</v>
      </c>
      <c r="E25" s="232">
        <v>4600.0</v>
      </c>
      <c r="F25" s="233">
        <f t="shared" si="2"/>
        <v>4600</v>
      </c>
      <c r="G25" s="233">
        <v>0.0</v>
      </c>
      <c r="H25" s="233">
        <f t="shared" si="47"/>
        <v>303.6</v>
      </c>
      <c r="I25" s="234">
        <f t="shared" si="4"/>
        <v>4903.6</v>
      </c>
      <c r="J25" s="233">
        <f t="shared" si="5"/>
        <v>451</v>
      </c>
      <c r="K25" s="233">
        <f t="shared" si="6"/>
        <v>70</v>
      </c>
      <c r="L25" s="233"/>
      <c r="M25" s="235">
        <f t="shared" si="7"/>
        <v>0</v>
      </c>
      <c r="N25" s="236">
        <f t="shared" si="8"/>
        <v>521</v>
      </c>
      <c r="O25" s="233">
        <f t="shared" si="9"/>
        <v>49.036</v>
      </c>
      <c r="P25" s="233">
        <f t="shared" si="10"/>
        <v>392.288</v>
      </c>
      <c r="Q25" s="233">
        <f t="shared" si="11"/>
        <v>1363.2008</v>
      </c>
      <c r="R25" s="237">
        <f t="shared" si="12"/>
        <v>1804.5248</v>
      </c>
      <c r="S25" s="233">
        <f t="shared" si="13"/>
        <v>408.6333333</v>
      </c>
      <c r="T25" s="233">
        <f t="shared" si="14"/>
        <v>136.19749</v>
      </c>
      <c r="U25" s="233">
        <f t="shared" si="15"/>
        <v>43.58646587</v>
      </c>
      <c r="V25" s="233">
        <f t="shared" si="16"/>
        <v>5.448308233</v>
      </c>
      <c r="W25" s="233">
        <f t="shared" ref="W25:X25" si="51">S25/12</f>
        <v>34.05277778</v>
      </c>
      <c r="X25" s="233">
        <f t="shared" si="51"/>
        <v>11.34979083</v>
      </c>
      <c r="Y25" s="233">
        <f t="shared" si="18"/>
        <v>408.6333333</v>
      </c>
      <c r="Z25" s="233">
        <f t="shared" si="19"/>
        <v>32.69066667</v>
      </c>
      <c r="AA25" s="233">
        <f t="shared" si="20"/>
        <v>4.086333333</v>
      </c>
      <c r="AB25" s="233">
        <f t="shared" si="21"/>
        <v>408.6333333</v>
      </c>
      <c r="AC25" s="233">
        <f t="shared" si="22"/>
        <v>34.05277778</v>
      </c>
      <c r="AD25" s="233">
        <f t="shared" si="23"/>
        <v>35.41488889</v>
      </c>
      <c r="AE25" s="233">
        <f t="shared" si="52"/>
        <v>5.669666667</v>
      </c>
      <c r="AF25" s="233">
        <f t="shared" si="25"/>
        <v>187.426053</v>
      </c>
      <c r="AG25" s="233">
        <f t="shared" si="26"/>
        <v>265.0630356</v>
      </c>
      <c r="AH25" s="238">
        <f t="shared" si="27"/>
        <v>2020.938255</v>
      </c>
      <c r="AI25" s="233">
        <f t="shared" si="28"/>
        <v>9250.063055</v>
      </c>
      <c r="AJ25" s="210"/>
      <c r="AK25" s="210"/>
      <c r="AL25" s="210"/>
    </row>
    <row r="26">
      <c r="A26" s="229" t="s">
        <v>103</v>
      </c>
      <c r="B26" s="241">
        <v>1.0</v>
      </c>
      <c r="C26" s="230" t="s">
        <v>81</v>
      </c>
      <c r="D26" s="231">
        <v>40.0</v>
      </c>
      <c r="E26" s="232">
        <v>6500.0</v>
      </c>
      <c r="F26" s="233">
        <f t="shared" si="2"/>
        <v>6500</v>
      </c>
      <c r="G26" s="233">
        <v>0.0</v>
      </c>
      <c r="H26" s="233">
        <f t="shared" si="47"/>
        <v>303.6</v>
      </c>
      <c r="I26" s="234">
        <f t="shared" si="4"/>
        <v>6803.6</v>
      </c>
      <c r="J26" s="233">
        <f t="shared" si="5"/>
        <v>451</v>
      </c>
      <c r="K26" s="233">
        <f t="shared" si="6"/>
        <v>70</v>
      </c>
      <c r="L26" s="233"/>
      <c r="M26" s="235">
        <f t="shared" si="7"/>
        <v>0</v>
      </c>
      <c r="N26" s="236">
        <f t="shared" si="8"/>
        <v>521</v>
      </c>
      <c r="O26" s="233">
        <f t="shared" si="9"/>
        <v>68.036</v>
      </c>
      <c r="P26" s="233">
        <f t="shared" si="10"/>
        <v>544.288</v>
      </c>
      <c r="Q26" s="233">
        <f t="shared" si="11"/>
        <v>1891.4008</v>
      </c>
      <c r="R26" s="237">
        <f t="shared" si="12"/>
        <v>2503.7248</v>
      </c>
      <c r="S26" s="233">
        <f t="shared" si="13"/>
        <v>566.9666667</v>
      </c>
      <c r="T26" s="233">
        <f t="shared" si="14"/>
        <v>188.96999</v>
      </c>
      <c r="U26" s="233">
        <f t="shared" si="15"/>
        <v>60.47493253</v>
      </c>
      <c r="V26" s="233">
        <f t="shared" si="16"/>
        <v>7.559366567</v>
      </c>
      <c r="W26" s="233">
        <f t="shared" ref="W26:X26" si="53">S26/12</f>
        <v>47.24722222</v>
      </c>
      <c r="X26" s="233">
        <f t="shared" si="53"/>
        <v>15.74749917</v>
      </c>
      <c r="Y26" s="233">
        <f t="shared" si="18"/>
        <v>566.9666667</v>
      </c>
      <c r="Z26" s="233">
        <f t="shared" si="19"/>
        <v>45.35733333</v>
      </c>
      <c r="AA26" s="233">
        <f t="shared" si="20"/>
        <v>5.669666667</v>
      </c>
      <c r="AB26" s="233">
        <f t="shared" si="21"/>
        <v>566.9666667</v>
      </c>
      <c r="AC26" s="233">
        <f t="shared" si="22"/>
        <v>47.24722222</v>
      </c>
      <c r="AD26" s="233">
        <f t="shared" si="23"/>
        <v>49.13711111</v>
      </c>
      <c r="AE26" s="233">
        <f t="shared" si="52"/>
        <v>7.506</v>
      </c>
      <c r="AF26" s="233">
        <f t="shared" si="25"/>
        <v>260.0481063</v>
      </c>
      <c r="AG26" s="233">
        <f t="shared" si="26"/>
        <v>367.7671239</v>
      </c>
      <c r="AH26" s="238">
        <f t="shared" si="27"/>
        <v>2803.631574</v>
      </c>
      <c r="AI26" s="233">
        <f t="shared" si="28"/>
        <v>12631.95637</v>
      </c>
      <c r="AJ26" s="210"/>
      <c r="AK26" s="210"/>
      <c r="AL26" s="210"/>
    </row>
    <row r="27">
      <c r="A27" s="240" t="s">
        <v>48</v>
      </c>
      <c r="B27" s="241">
        <v>2.0</v>
      </c>
      <c r="C27" s="230" t="s">
        <v>81</v>
      </c>
      <c r="D27" s="231">
        <v>36.0</v>
      </c>
      <c r="E27" s="232">
        <v>4200.0</v>
      </c>
      <c r="F27" s="233">
        <f t="shared" si="2"/>
        <v>8400</v>
      </c>
      <c r="G27" s="233">
        <v>0.0</v>
      </c>
      <c r="H27" s="233">
        <f t="shared" si="47"/>
        <v>607.2</v>
      </c>
      <c r="I27" s="234">
        <f t="shared" si="4"/>
        <v>9007.2</v>
      </c>
      <c r="J27" s="233">
        <f t="shared" si="5"/>
        <v>902</v>
      </c>
      <c r="K27" s="233">
        <f t="shared" si="6"/>
        <v>140</v>
      </c>
      <c r="L27" s="233"/>
      <c r="M27" s="235">
        <f t="shared" si="7"/>
        <v>0</v>
      </c>
      <c r="N27" s="236">
        <f t="shared" si="8"/>
        <v>1042</v>
      </c>
      <c r="O27" s="233">
        <f t="shared" si="9"/>
        <v>90.072</v>
      </c>
      <c r="P27" s="233">
        <f t="shared" si="10"/>
        <v>720.576</v>
      </c>
      <c r="Q27" s="233">
        <f t="shared" si="11"/>
        <v>2504.0016</v>
      </c>
      <c r="R27" s="237">
        <f t="shared" si="12"/>
        <v>3314.6496</v>
      </c>
      <c r="S27" s="233">
        <f t="shared" si="13"/>
        <v>750.6</v>
      </c>
      <c r="T27" s="233">
        <f t="shared" si="14"/>
        <v>250.17498</v>
      </c>
      <c r="U27" s="233">
        <f t="shared" si="15"/>
        <v>80.0619984</v>
      </c>
      <c r="V27" s="233">
        <f t="shared" si="16"/>
        <v>10.0077498</v>
      </c>
      <c r="W27" s="233">
        <f t="shared" ref="W27:X27" si="54">S27/12</f>
        <v>62.55</v>
      </c>
      <c r="X27" s="233">
        <f t="shared" si="54"/>
        <v>20.847915</v>
      </c>
      <c r="Y27" s="233">
        <f t="shared" si="18"/>
        <v>750.6</v>
      </c>
      <c r="Z27" s="233">
        <f t="shared" si="19"/>
        <v>60.048</v>
      </c>
      <c r="AA27" s="233">
        <f t="shared" si="20"/>
        <v>7.506</v>
      </c>
      <c r="AB27" s="233">
        <f t="shared" si="21"/>
        <v>750.6</v>
      </c>
      <c r="AC27" s="233">
        <f t="shared" si="22"/>
        <v>62.55</v>
      </c>
      <c r="AD27" s="233">
        <f t="shared" si="23"/>
        <v>65.052</v>
      </c>
      <c r="AE27" s="233">
        <f t="shared" si="52"/>
        <v>8.361555556</v>
      </c>
      <c r="AF27" s="233">
        <f t="shared" si="25"/>
        <v>344.2743994</v>
      </c>
      <c r="AG27" s="233">
        <f t="shared" si="26"/>
        <v>486.8822444</v>
      </c>
      <c r="AH27" s="238">
        <f t="shared" si="27"/>
        <v>3710.116843</v>
      </c>
      <c r="AI27" s="233">
        <f t="shared" si="28"/>
        <v>17073.96644</v>
      </c>
      <c r="AJ27" s="210"/>
      <c r="AK27" s="210"/>
      <c r="AL27" s="210"/>
    </row>
    <row r="28">
      <c r="A28" s="240" t="s">
        <v>49</v>
      </c>
      <c r="B28" s="241">
        <v>2.0</v>
      </c>
      <c r="C28" s="230" t="s">
        <v>81</v>
      </c>
      <c r="D28" s="231">
        <v>36.0</v>
      </c>
      <c r="E28" s="232">
        <v>4200.0</v>
      </c>
      <c r="F28" s="233">
        <f t="shared" si="2"/>
        <v>8400</v>
      </c>
      <c r="G28" s="233">
        <f t="shared" ref="G28:G30" si="56">(E28/180)*20%*110*2</f>
        <v>1026.666667</v>
      </c>
      <c r="H28" s="233">
        <f t="shared" si="47"/>
        <v>607.2</v>
      </c>
      <c r="I28" s="234">
        <f t="shared" si="4"/>
        <v>10033.86667</v>
      </c>
      <c r="J28" s="233">
        <f t="shared" si="5"/>
        <v>902</v>
      </c>
      <c r="K28" s="233">
        <f t="shared" si="6"/>
        <v>140</v>
      </c>
      <c r="L28" s="233"/>
      <c r="M28" s="235">
        <f t="shared" si="7"/>
        <v>0</v>
      </c>
      <c r="N28" s="236">
        <f t="shared" si="8"/>
        <v>1042</v>
      </c>
      <c r="O28" s="233">
        <f t="shared" si="9"/>
        <v>100.3386667</v>
      </c>
      <c r="P28" s="233">
        <f t="shared" si="10"/>
        <v>802.7093333</v>
      </c>
      <c r="Q28" s="233">
        <f t="shared" si="11"/>
        <v>2789.414933</v>
      </c>
      <c r="R28" s="237">
        <f t="shared" si="12"/>
        <v>3692.462933</v>
      </c>
      <c r="S28" s="233">
        <f t="shared" si="13"/>
        <v>836.1555556</v>
      </c>
      <c r="T28" s="233">
        <f t="shared" si="14"/>
        <v>278.6906467</v>
      </c>
      <c r="U28" s="233">
        <f t="shared" si="15"/>
        <v>89.18769618</v>
      </c>
      <c r="V28" s="233">
        <f t="shared" si="16"/>
        <v>11.14846202</v>
      </c>
      <c r="W28" s="233">
        <f t="shared" ref="W28:X28" si="55">S28/12</f>
        <v>69.67962963</v>
      </c>
      <c r="X28" s="233">
        <f t="shared" si="55"/>
        <v>23.22422056</v>
      </c>
      <c r="Y28" s="233">
        <f t="shared" si="18"/>
        <v>836.1555556</v>
      </c>
      <c r="Z28" s="233">
        <f t="shared" si="19"/>
        <v>66.89244444</v>
      </c>
      <c r="AA28" s="233">
        <f t="shared" si="20"/>
        <v>8.361555556</v>
      </c>
      <c r="AB28" s="233">
        <f t="shared" si="21"/>
        <v>836.1555556</v>
      </c>
      <c r="AC28" s="233">
        <f t="shared" si="22"/>
        <v>69.67962963</v>
      </c>
      <c r="AD28" s="233">
        <f t="shared" si="23"/>
        <v>72.46681481</v>
      </c>
      <c r="AE28" s="233">
        <f t="shared" si="52"/>
        <v>30.91564815</v>
      </c>
      <c r="AF28" s="233">
        <f t="shared" si="25"/>
        <v>383.5157896</v>
      </c>
      <c r="AG28" s="233">
        <f t="shared" si="26"/>
        <v>542.3784887</v>
      </c>
      <c r="AH28" s="238">
        <f t="shared" si="27"/>
        <v>4154.607693</v>
      </c>
      <c r="AI28" s="233">
        <f t="shared" si="28"/>
        <v>18922.93729</v>
      </c>
      <c r="AJ28" s="210"/>
      <c r="AK28" s="210"/>
      <c r="AL28" s="210"/>
    </row>
    <row r="29">
      <c r="A29" s="229" t="s">
        <v>104</v>
      </c>
      <c r="B29" s="241">
        <v>10.0</v>
      </c>
      <c r="C29" s="230" t="s">
        <v>81</v>
      </c>
      <c r="D29" s="231">
        <v>36.0</v>
      </c>
      <c r="E29" s="232">
        <v>3325.0</v>
      </c>
      <c r="F29" s="233">
        <f t="shared" si="2"/>
        <v>33250</v>
      </c>
      <c r="G29" s="233">
        <f t="shared" si="56"/>
        <v>812.7777778</v>
      </c>
      <c r="H29" s="233">
        <f t="shared" si="47"/>
        <v>3036</v>
      </c>
      <c r="I29" s="234">
        <f t="shared" si="4"/>
        <v>37098.77778</v>
      </c>
      <c r="J29" s="233">
        <f t="shared" si="5"/>
        <v>4510</v>
      </c>
      <c r="K29" s="233">
        <f t="shared" si="6"/>
        <v>700</v>
      </c>
      <c r="L29" s="233"/>
      <c r="M29" s="235">
        <f t="shared" si="7"/>
        <v>117</v>
      </c>
      <c r="N29" s="236">
        <f t="shared" si="8"/>
        <v>5327</v>
      </c>
      <c r="O29" s="233">
        <f t="shared" si="9"/>
        <v>370.9877778</v>
      </c>
      <c r="P29" s="233">
        <f t="shared" si="10"/>
        <v>2967.902222</v>
      </c>
      <c r="Q29" s="233">
        <f t="shared" si="11"/>
        <v>10313.46022</v>
      </c>
      <c r="R29" s="237">
        <f t="shared" si="12"/>
        <v>13652.35022</v>
      </c>
      <c r="S29" s="233">
        <f t="shared" si="13"/>
        <v>3091.564815</v>
      </c>
      <c r="T29" s="233">
        <f t="shared" si="14"/>
        <v>1030.418553</v>
      </c>
      <c r="U29" s="233">
        <f t="shared" si="15"/>
        <v>329.7586694</v>
      </c>
      <c r="V29" s="233">
        <f t="shared" si="16"/>
        <v>41.21983368</v>
      </c>
      <c r="W29" s="233">
        <f t="shared" ref="W29:X29" si="57">S29/12</f>
        <v>257.6304012</v>
      </c>
      <c r="X29" s="233">
        <f t="shared" si="57"/>
        <v>85.86821273</v>
      </c>
      <c r="Y29" s="233">
        <f t="shared" si="18"/>
        <v>3091.564815</v>
      </c>
      <c r="Z29" s="233">
        <f t="shared" si="19"/>
        <v>247.3251852</v>
      </c>
      <c r="AA29" s="233">
        <f t="shared" si="20"/>
        <v>30.91564815</v>
      </c>
      <c r="AB29" s="233">
        <f t="shared" si="21"/>
        <v>3091.564815</v>
      </c>
      <c r="AC29" s="233">
        <f t="shared" si="22"/>
        <v>257.6304012</v>
      </c>
      <c r="AD29" s="233">
        <f t="shared" si="23"/>
        <v>267.9356173</v>
      </c>
      <c r="AE29" s="233">
        <f>AB31*1%</f>
        <v>12.09533333</v>
      </c>
      <c r="AF29" s="233">
        <f t="shared" si="25"/>
        <v>1417.994431</v>
      </c>
      <c r="AG29" s="233">
        <f t="shared" si="26"/>
        <v>2005.366395</v>
      </c>
      <c r="AH29" s="238">
        <f t="shared" si="27"/>
        <v>15258.85312</v>
      </c>
      <c r="AI29" s="233">
        <f t="shared" si="28"/>
        <v>71336.98112</v>
      </c>
      <c r="AJ29" s="210"/>
      <c r="AK29" s="210"/>
      <c r="AL29" s="210"/>
    </row>
    <row r="30">
      <c r="A30" s="229" t="s">
        <v>140</v>
      </c>
      <c r="B30" s="241">
        <v>10.0</v>
      </c>
      <c r="C30" s="230" t="s">
        <v>81</v>
      </c>
      <c r="D30" s="231">
        <v>36.0</v>
      </c>
      <c r="E30" s="232">
        <v>3325.0</v>
      </c>
      <c r="F30" s="233">
        <f t="shared" si="2"/>
        <v>33250</v>
      </c>
      <c r="G30" s="233">
        <f t="shared" si="56"/>
        <v>812.7777778</v>
      </c>
      <c r="H30" s="233">
        <f t="shared" si="47"/>
        <v>3036</v>
      </c>
      <c r="I30" s="234">
        <f t="shared" si="4"/>
        <v>37098.77778</v>
      </c>
      <c r="J30" s="233">
        <f t="shared" si="5"/>
        <v>4510</v>
      </c>
      <c r="K30" s="233">
        <f t="shared" si="6"/>
        <v>700</v>
      </c>
      <c r="L30" s="233"/>
      <c r="M30" s="235">
        <f t="shared" si="7"/>
        <v>117</v>
      </c>
      <c r="N30" s="236">
        <f t="shared" si="8"/>
        <v>5327</v>
      </c>
      <c r="O30" s="233">
        <f t="shared" si="9"/>
        <v>370.9877778</v>
      </c>
      <c r="P30" s="233">
        <f t="shared" si="10"/>
        <v>2967.902222</v>
      </c>
      <c r="Q30" s="233">
        <f t="shared" si="11"/>
        <v>10313.46022</v>
      </c>
      <c r="R30" s="237">
        <f t="shared" si="12"/>
        <v>13652.35022</v>
      </c>
      <c r="S30" s="233">
        <f t="shared" si="13"/>
        <v>3091.564815</v>
      </c>
      <c r="T30" s="233">
        <f t="shared" si="14"/>
        <v>1030.418553</v>
      </c>
      <c r="U30" s="233">
        <f t="shared" si="15"/>
        <v>329.7586694</v>
      </c>
      <c r="V30" s="233">
        <f t="shared" si="16"/>
        <v>41.21983368</v>
      </c>
      <c r="W30" s="233">
        <f t="shared" ref="W30:X30" si="58">S30/12</f>
        <v>257.6304012</v>
      </c>
      <c r="X30" s="233">
        <f t="shared" si="58"/>
        <v>85.86821273</v>
      </c>
      <c r="Y30" s="233">
        <f t="shared" si="18"/>
        <v>3091.564815</v>
      </c>
      <c r="Z30" s="233">
        <f t="shared" si="19"/>
        <v>247.3251852</v>
      </c>
      <c r="AA30" s="233">
        <f t="shared" si="20"/>
        <v>30.91564815</v>
      </c>
      <c r="AB30" s="233">
        <f t="shared" si="21"/>
        <v>3091.564815</v>
      </c>
      <c r="AC30" s="233">
        <f t="shared" si="22"/>
        <v>257.6304012</v>
      </c>
      <c r="AD30" s="233">
        <f t="shared" si="23"/>
        <v>267.9356173</v>
      </c>
      <c r="AE30" s="233" t="str">
        <f t="shared" ref="AE30:AE31" si="60">#REF!*1%</f>
        <v>#REF!</v>
      </c>
      <c r="AF30" s="233">
        <f t="shared" si="25"/>
        <v>1417.994431</v>
      </c>
      <c r="AG30" s="233">
        <f t="shared" si="26"/>
        <v>2005.366395</v>
      </c>
      <c r="AH30" s="238" t="str">
        <f t="shared" si="27"/>
        <v>#REF!</v>
      </c>
      <c r="AI30" s="233">
        <v>71336.98</v>
      </c>
      <c r="AJ30" s="210"/>
      <c r="AK30" s="210"/>
      <c r="AL30" s="210"/>
    </row>
    <row r="31">
      <c r="A31" s="229" t="s">
        <v>105</v>
      </c>
      <c r="B31" s="241">
        <v>4.0</v>
      </c>
      <c r="C31" s="241" t="s">
        <v>81</v>
      </c>
      <c r="D31" s="242">
        <v>44.0</v>
      </c>
      <c r="E31" s="232">
        <v>3325.0</v>
      </c>
      <c r="F31" s="233">
        <f t="shared" si="2"/>
        <v>13300</v>
      </c>
      <c r="G31" s="233">
        <v>0.0</v>
      </c>
      <c r="H31" s="233">
        <f t="shared" si="47"/>
        <v>1214.4</v>
      </c>
      <c r="I31" s="234">
        <f t="shared" si="4"/>
        <v>14514.4</v>
      </c>
      <c r="J31" s="233">
        <f t="shared" si="5"/>
        <v>1804</v>
      </c>
      <c r="K31" s="233">
        <f t="shared" si="6"/>
        <v>280</v>
      </c>
      <c r="L31" s="233"/>
      <c r="M31" s="235">
        <f t="shared" si="7"/>
        <v>46.8</v>
      </c>
      <c r="N31" s="236">
        <f t="shared" si="8"/>
        <v>2130.8</v>
      </c>
      <c r="O31" s="233">
        <f t="shared" si="9"/>
        <v>145.144</v>
      </c>
      <c r="P31" s="233">
        <f t="shared" si="10"/>
        <v>1161.152</v>
      </c>
      <c r="Q31" s="233">
        <f t="shared" si="11"/>
        <v>4035.0032</v>
      </c>
      <c r="R31" s="237">
        <f t="shared" si="12"/>
        <v>5341.2992</v>
      </c>
      <c r="S31" s="233">
        <f t="shared" si="13"/>
        <v>1209.533333</v>
      </c>
      <c r="T31" s="233">
        <f t="shared" si="14"/>
        <v>403.13746</v>
      </c>
      <c r="U31" s="233">
        <f t="shared" si="15"/>
        <v>129.0136635</v>
      </c>
      <c r="V31" s="233">
        <f t="shared" si="16"/>
        <v>16.12670793</v>
      </c>
      <c r="W31" s="233">
        <f t="shared" ref="W31:X31" si="59">S31/12</f>
        <v>100.7944444</v>
      </c>
      <c r="X31" s="233">
        <f t="shared" si="59"/>
        <v>33.59478833</v>
      </c>
      <c r="Y31" s="233">
        <f t="shared" si="18"/>
        <v>1209.533333</v>
      </c>
      <c r="Z31" s="233">
        <f t="shared" si="19"/>
        <v>96.76266667</v>
      </c>
      <c r="AA31" s="233">
        <f t="shared" si="20"/>
        <v>12.09533333</v>
      </c>
      <c r="AB31" s="233">
        <f t="shared" si="21"/>
        <v>1209.533333</v>
      </c>
      <c r="AC31" s="233">
        <f t="shared" si="22"/>
        <v>100.7944444</v>
      </c>
      <c r="AD31" s="233">
        <f t="shared" si="23"/>
        <v>104.8262222</v>
      </c>
      <c r="AE31" s="233" t="str">
        <f t="shared" si="60"/>
        <v>#REF!</v>
      </c>
      <c r="AF31" s="233">
        <f t="shared" si="25"/>
        <v>554.7713321</v>
      </c>
      <c r="AG31" s="233">
        <f t="shared" si="26"/>
        <v>784.5727472</v>
      </c>
      <c r="AH31" s="238" t="str">
        <f t="shared" si="27"/>
        <v>#REF!</v>
      </c>
      <c r="AI31" s="233">
        <f>4*7133.7</f>
        <v>28534.8</v>
      </c>
      <c r="AJ31" s="210"/>
      <c r="AK31" s="210"/>
      <c r="AL31" s="210"/>
    </row>
    <row r="32">
      <c r="A32" s="247" t="s">
        <v>99</v>
      </c>
      <c r="B32" s="248">
        <f>SUM(B22:B31)</f>
        <v>52</v>
      </c>
      <c r="C32" s="249"/>
      <c r="D32" s="250"/>
      <c r="E32" s="251">
        <f t="shared" ref="E32:AI32" si="61">SUM(E22:E31)</f>
        <v>42025</v>
      </c>
      <c r="F32" s="251">
        <f t="shared" si="61"/>
        <v>195200</v>
      </c>
      <c r="G32" s="251">
        <f t="shared" si="61"/>
        <v>4558.888889</v>
      </c>
      <c r="H32" s="251">
        <f t="shared" si="61"/>
        <v>15787.2</v>
      </c>
      <c r="I32" s="251">
        <f t="shared" si="61"/>
        <v>215546.0889</v>
      </c>
      <c r="J32" s="251">
        <f t="shared" si="61"/>
        <v>23452</v>
      </c>
      <c r="K32" s="251">
        <f t="shared" si="61"/>
        <v>3640</v>
      </c>
      <c r="L32" s="251">
        <f t="shared" si="61"/>
        <v>0</v>
      </c>
      <c r="M32" s="251">
        <f t="shared" si="61"/>
        <v>280.8</v>
      </c>
      <c r="N32" s="251">
        <f t="shared" si="61"/>
        <v>27372.8</v>
      </c>
      <c r="O32" s="251">
        <f t="shared" si="61"/>
        <v>2155.460889</v>
      </c>
      <c r="P32" s="251">
        <f t="shared" si="61"/>
        <v>17243.68711</v>
      </c>
      <c r="Q32" s="251">
        <f t="shared" si="61"/>
        <v>59921.81271</v>
      </c>
      <c r="R32" s="251">
        <f t="shared" si="61"/>
        <v>79320.96071</v>
      </c>
      <c r="S32" s="251">
        <f t="shared" si="61"/>
        <v>17962.17407</v>
      </c>
      <c r="T32" s="251">
        <f t="shared" si="61"/>
        <v>5986.792619</v>
      </c>
      <c r="U32" s="251">
        <f t="shared" si="61"/>
        <v>1915.917335</v>
      </c>
      <c r="V32" s="251">
        <f t="shared" si="61"/>
        <v>239.4896669</v>
      </c>
      <c r="W32" s="251">
        <f t="shared" si="61"/>
        <v>1496.84784</v>
      </c>
      <c r="X32" s="251">
        <f t="shared" si="61"/>
        <v>498.8993849</v>
      </c>
      <c r="Y32" s="251">
        <f t="shared" si="61"/>
        <v>17962.17407</v>
      </c>
      <c r="Z32" s="251">
        <f t="shared" si="61"/>
        <v>1436.973926</v>
      </c>
      <c r="AA32" s="251">
        <f t="shared" si="61"/>
        <v>179.6217407</v>
      </c>
      <c r="AB32" s="251">
        <f t="shared" si="61"/>
        <v>17962.17407</v>
      </c>
      <c r="AC32" s="251">
        <f t="shared" si="61"/>
        <v>1496.84784</v>
      </c>
      <c r="AD32" s="251">
        <f t="shared" si="61"/>
        <v>1556.721753</v>
      </c>
      <c r="AE32" s="251" t="str">
        <f t="shared" si="61"/>
        <v>#REF!</v>
      </c>
      <c r="AF32" s="251">
        <f t="shared" si="61"/>
        <v>8238.631349</v>
      </c>
      <c r="AG32" s="251">
        <f t="shared" si="61"/>
        <v>11651.29713</v>
      </c>
      <c r="AH32" s="251" t="str">
        <f t="shared" si="61"/>
        <v>#REF!</v>
      </c>
      <c r="AI32" s="251">
        <f t="shared" si="61"/>
        <v>411500.8611</v>
      </c>
      <c r="AJ32" s="210"/>
      <c r="AK32" s="210"/>
      <c r="AL32" s="210"/>
    </row>
    <row r="33">
      <c r="A33" s="281" t="s">
        <v>131</v>
      </c>
      <c r="B33" s="282">
        <v>5.0</v>
      </c>
      <c r="C33" s="254" t="s">
        <v>118</v>
      </c>
      <c r="D33" s="253" t="s">
        <v>119</v>
      </c>
      <c r="E33" s="255">
        <v>3501.0</v>
      </c>
      <c r="F33" s="256">
        <f>E33*4.5*B33</f>
        <v>78772.5</v>
      </c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83">
        <f>PJ!F17</f>
        <v>148500</v>
      </c>
      <c r="AJ33" s="210"/>
      <c r="AK33" s="210"/>
      <c r="AL33" s="210"/>
    </row>
    <row r="34">
      <c r="A34" s="284" t="s">
        <v>120</v>
      </c>
      <c r="B34" s="285">
        <v>7.0</v>
      </c>
      <c r="C34" s="254" t="s">
        <v>118</v>
      </c>
      <c r="D34" s="253" t="s">
        <v>119</v>
      </c>
      <c r="E34" s="255"/>
      <c r="F34" s="256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83">
        <f>PJ!F18</f>
        <v>110250</v>
      </c>
      <c r="AJ34" s="210"/>
      <c r="AK34" s="210"/>
      <c r="AL34" s="210"/>
    </row>
    <row r="35">
      <c r="A35" s="286" t="s">
        <v>128</v>
      </c>
      <c r="B35" s="285">
        <v>1.0</v>
      </c>
      <c r="C35" s="254" t="s">
        <v>118</v>
      </c>
      <c r="D35" s="285" t="s">
        <v>132</v>
      </c>
      <c r="E35" s="255"/>
      <c r="F35" s="256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83">
        <f>PJ!F19</f>
        <v>29700</v>
      </c>
      <c r="AJ35" s="210"/>
      <c r="AK35" s="210"/>
      <c r="AL35" s="210"/>
    </row>
    <row r="36">
      <c r="A36" s="284" t="s">
        <v>133</v>
      </c>
      <c r="B36" s="285">
        <v>7.0</v>
      </c>
      <c r="C36" s="254" t="s">
        <v>118</v>
      </c>
      <c r="D36" s="253" t="s">
        <v>119</v>
      </c>
      <c r="E36" s="255"/>
      <c r="F36" s="256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83">
        <f>PJ!F20</f>
        <v>110250</v>
      </c>
      <c r="AJ36" s="210"/>
      <c r="AK36" s="210"/>
      <c r="AL36" s="210"/>
    </row>
    <row r="37">
      <c r="A37" s="284" t="s">
        <v>134</v>
      </c>
      <c r="B37" s="285">
        <v>1.0</v>
      </c>
      <c r="C37" s="254" t="s">
        <v>118</v>
      </c>
      <c r="D37" s="285" t="s">
        <v>132</v>
      </c>
      <c r="E37" s="255"/>
      <c r="F37" s="256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83">
        <f>PJ!F21</f>
        <v>29700</v>
      </c>
      <c r="AJ37" s="210"/>
      <c r="AK37" s="210"/>
      <c r="AL37" s="210"/>
    </row>
    <row r="38">
      <c r="A38" s="284" t="s">
        <v>135</v>
      </c>
      <c r="B38" s="285">
        <v>14.0</v>
      </c>
      <c r="C38" s="254" t="s">
        <v>118</v>
      </c>
      <c r="D38" s="253" t="s">
        <v>119</v>
      </c>
      <c r="E38" s="255"/>
      <c r="F38" s="256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83">
        <f>PJ!F22</f>
        <v>220500</v>
      </c>
      <c r="AJ38" s="210"/>
      <c r="AK38" s="210"/>
      <c r="AL38" s="210"/>
    </row>
    <row r="39">
      <c r="A39" s="284" t="s">
        <v>136</v>
      </c>
      <c r="B39" s="285">
        <v>7.0</v>
      </c>
      <c r="C39" s="254" t="s">
        <v>118</v>
      </c>
      <c r="D39" s="253" t="s">
        <v>119</v>
      </c>
      <c r="E39" s="255">
        <v>220.0</v>
      </c>
      <c r="F39" s="256">
        <f t="shared" ref="F39:F40" si="62">B39*E39*20*4.5</f>
        <v>138600</v>
      </c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83">
        <f>PJ!F23</f>
        <v>207900</v>
      </c>
      <c r="AJ39" s="210"/>
      <c r="AK39" s="210"/>
      <c r="AL39" s="210"/>
    </row>
    <row r="40">
      <c r="A40" s="287" t="s">
        <v>137</v>
      </c>
      <c r="B40" s="288">
        <v>7.0</v>
      </c>
      <c r="C40" s="254" t="s">
        <v>118</v>
      </c>
      <c r="D40" s="285" t="s">
        <v>132</v>
      </c>
      <c r="E40" s="255">
        <v>220.0</v>
      </c>
      <c r="F40" s="256">
        <f t="shared" si="62"/>
        <v>138600</v>
      </c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83">
        <f>PJ!F24</f>
        <v>207900</v>
      </c>
      <c r="AJ40" s="210"/>
      <c r="AK40" s="210"/>
      <c r="AL40" s="210"/>
    </row>
    <row r="41">
      <c r="A41" s="247" t="s">
        <v>99</v>
      </c>
      <c r="B41" s="248">
        <f>SUM(B33:B40)</f>
        <v>49</v>
      </c>
      <c r="C41" s="249"/>
      <c r="D41" s="250"/>
      <c r="E41" s="251">
        <f t="shared" ref="E41:AH41" si="63">SUM(E32:E40)</f>
        <v>45966</v>
      </c>
      <c r="F41" s="251">
        <f t="shared" si="63"/>
        <v>551172.5</v>
      </c>
      <c r="G41" s="251">
        <f t="shared" si="63"/>
        <v>4558.888889</v>
      </c>
      <c r="H41" s="251">
        <f t="shared" si="63"/>
        <v>15787.2</v>
      </c>
      <c r="I41" s="251">
        <f t="shared" si="63"/>
        <v>215546.0889</v>
      </c>
      <c r="J41" s="251">
        <f t="shared" si="63"/>
        <v>23452</v>
      </c>
      <c r="K41" s="251">
        <f t="shared" si="63"/>
        <v>3640</v>
      </c>
      <c r="L41" s="251">
        <f t="shared" si="63"/>
        <v>0</v>
      </c>
      <c r="M41" s="251">
        <f t="shared" si="63"/>
        <v>280.8</v>
      </c>
      <c r="N41" s="251">
        <f t="shared" si="63"/>
        <v>27372.8</v>
      </c>
      <c r="O41" s="251">
        <f t="shared" si="63"/>
        <v>2155.460889</v>
      </c>
      <c r="P41" s="251">
        <f t="shared" si="63"/>
        <v>17243.68711</v>
      </c>
      <c r="Q41" s="251">
        <f t="shared" si="63"/>
        <v>59921.81271</v>
      </c>
      <c r="R41" s="251">
        <f t="shared" si="63"/>
        <v>79320.96071</v>
      </c>
      <c r="S41" s="251">
        <f t="shared" si="63"/>
        <v>17962.17407</v>
      </c>
      <c r="T41" s="251">
        <f t="shared" si="63"/>
        <v>5986.792619</v>
      </c>
      <c r="U41" s="251">
        <f t="shared" si="63"/>
        <v>1915.917335</v>
      </c>
      <c r="V41" s="251">
        <f t="shared" si="63"/>
        <v>239.4896669</v>
      </c>
      <c r="W41" s="251">
        <f t="shared" si="63"/>
        <v>1496.84784</v>
      </c>
      <c r="X41" s="251">
        <f t="shared" si="63"/>
        <v>498.8993849</v>
      </c>
      <c r="Y41" s="251">
        <f t="shared" si="63"/>
        <v>17962.17407</v>
      </c>
      <c r="Z41" s="251">
        <f t="shared" si="63"/>
        <v>1436.973926</v>
      </c>
      <c r="AA41" s="251">
        <f t="shared" si="63"/>
        <v>179.6217407</v>
      </c>
      <c r="AB41" s="251">
        <f t="shared" si="63"/>
        <v>17962.17407</v>
      </c>
      <c r="AC41" s="251">
        <f t="shared" si="63"/>
        <v>1496.84784</v>
      </c>
      <c r="AD41" s="251">
        <f t="shared" si="63"/>
        <v>1556.721753</v>
      </c>
      <c r="AE41" s="251" t="str">
        <f t="shared" si="63"/>
        <v>#REF!</v>
      </c>
      <c r="AF41" s="251">
        <f t="shared" si="63"/>
        <v>8238.631349</v>
      </c>
      <c r="AG41" s="251">
        <f t="shared" si="63"/>
        <v>11651.29713</v>
      </c>
      <c r="AH41" s="251" t="str">
        <f t="shared" si="63"/>
        <v>#REF!</v>
      </c>
      <c r="AI41" s="251">
        <f>SUM(AI33:AI40)</f>
        <v>1064700</v>
      </c>
      <c r="AJ41" s="210"/>
      <c r="AK41" s="210"/>
      <c r="AL41" s="210"/>
    </row>
    <row r="42">
      <c r="A42" s="210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10"/>
      <c r="AK42" s="210"/>
      <c r="AL42" s="210"/>
    </row>
    <row r="43">
      <c r="A43" s="267" t="s">
        <v>144</v>
      </c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9"/>
    </row>
    <row r="44">
      <c r="A44" s="268" t="s">
        <v>145</v>
      </c>
      <c r="B44" s="269" t="s">
        <v>146</v>
      </c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9"/>
    </row>
    <row r="45">
      <c r="A45" s="270" t="s">
        <v>147</v>
      </c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9"/>
    </row>
    <row r="46">
      <c r="A46" s="271" t="s">
        <v>81</v>
      </c>
      <c r="B46" s="272">
        <f>AI32</f>
        <v>411500.8611</v>
      </c>
      <c r="C46" s="208"/>
      <c r="D46" s="208"/>
      <c r="E46" s="209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75">
        <f t="shared" ref="AI46:AI48" si="64">B46</f>
        <v>411500.8611</v>
      </c>
      <c r="AJ46" s="208"/>
      <c r="AK46" s="208"/>
      <c r="AL46" s="209"/>
    </row>
    <row r="47">
      <c r="A47" s="271" t="s">
        <v>118</v>
      </c>
      <c r="B47" s="272">
        <f>AI41</f>
        <v>1064700</v>
      </c>
      <c r="C47" s="208"/>
      <c r="D47" s="208"/>
      <c r="E47" s="209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75">
        <f t="shared" si="64"/>
        <v>1064700</v>
      </c>
      <c r="AJ47" s="208"/>
      <c r="AK47" s="208"/>
      <c r="AL47" s="209"/>
    </row>
    <row r="48">
      <c r="A48" s="274" t="s">
        <v>159</v>
      </c>
      <c r="B48" s="270">
        <f>SUM(B46:E47)</f>
        <v>1476200.861</v>
      </c>
      <c r="C48" s="208"/>
      <c r="D48" s="208"/>
      <c r="E48" s="209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  <c r="AI48" s="270">
        <f t="shared" si="64"/>
        <v>1476200.861</v>
      </c>
      <c r="AJ48" s="208"/>
      <c r="AK48" s="208"/>
      <c r="AL48" s="209"/>
    </row>
    <row r="49">
      <c r="A49" s="270" t="s">
        <v>148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9"/>
    </row>
    <row r="50">
      <c r="A50" s="271" t="s">
        <v>149</v>
      </c>
      <c r="B50" s="272">
        <v>1000000.0</v>
      </c>
      <c r="C50" s="208"/>
      <c r="D50" s="208"/>
      <c r="E50" s="209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72">
        <f t="shared" ref="AI50:AI59" si="65">B50*0.2</f>
        <v>200000</v>
      </c>
      <c r="AJ50" s="208"/>
      <c r="AK50" s="208"/>
      <c r="AL50" s="209"/>
    </row>
    <row r="51">
      <c r="A51" s="271" t="s">
        <v>150</v>
      </c>
      <c r="B51" s="272">
        <v>40000.0</v>
      </c>
      <c r="C51" s="208"/>
      <c r="D51" s="208"/>
      <c r="E51" s="209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72">
        <f t="shared" si="65"/>
        <v>8000</v>
      </c>
      <c r="AJ51" s="208"/>
      <c r="AK51" s="208"/>
      <c r="AL51" s="209"/>
    </row>
    <row r="52">
      <c r="A52" s="271" t="s">
        <v>151</v>
      </c>
      <c r="B52" s="272">
        <v>350000.0</v>
      </c>
      <c r="C52" s="208"/>
      <c r="D52" s="208"/>
      <c r="E52" s="209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72">
        <f t="shared" si="65"/>
        <v>70000</v>
      </c>
      <c r="AJ52" s="208"/>
      <c r="AK52" s="208"/>
      <c r="AL52" s="209"/>
    </row>
    <row r="53">
      <c r="A53" s="271" t="s">
        <v>152</v>
      </c>
      <c r="B53" s="272">
        <v>30000.0</v>
      </c>
      <c r="C53" s="208"/>
      <c r="D53" s="208"/>
      <c r="E53" s="209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72">
        <f t="shared" si="65"/>
        <v>6000</v>
      </c>
      <c r="AJ53" s="208"/>
      <c r="AK53" s="208"/>
      <c r="AL53" s="209"/>
    </row>
    <row r="54">
      <c r="A54" s="271" t="s">
        <v>153</v>
      </c>
      <c r="B54" s="273">
        <v>250000.0</v>
      </c>
      <c r="C54" s="208"/>
      <c r="D54" s="208"/>
      <c r="E54" s="209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72">
        <f t="shared" si="65"/>
        <v>50000</v>
      </c>
      <c r="AJ54" s="208"/>
      <c r="AK54" s="208"/>
      <c r="AL54" s="209"/>
    </row>
    <row r="55">
      <c r="A55" s="271" t="s">
        <v>154</v>
      </c>
      <c r="B55" s="272">
        <v>15000.0</v>
      </c>
      <c r="C55" s="208"/>
      <c r="D55" s="208"/>
      <c r="E55" s="209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72">
        <f t="shared" si="65"/>
        <v>3000</v>
      </c>
      <c r="AJ55" s="208"/>
      <c r="AK55" s="208"/>
      <c r="AL55" s="209"/>
    </row>
    <row r="56">
      <c r="A56" s="271" t="s">
        <v>155</v>
      </c>
      <c r="B56" s="272">
        <v>130000.0</v>
      </c>
      <c r="C56" s="208"/>
      <c r="D56" s="208"/>
      <c r="E56" s="209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72">
        <f t="shared" si="65"/>
        <v>26000</v>
      </c>
      <c r="AJ56" s="208"/>
      <c r="AK56" s="208"/>
      <c r="AL56" s="209"/>
    </row>
    <row r="57">
      <c r="A57" s="271" t="s">
        <v>156</v>
      </c>
      <c r="B57" s="273">
        <v>500000.0</v>
      </c>
      <c r="C57" s="208"/>
      <c r="D57" s="208"/>
      <c r="E57" s="209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72">
        <f t="shared" si="65"/>
        <v>100000</v>
      </c>
      <c r="AJ57" s="208"/>
      <c r="AK57" s="208"/>
      <c r="AL57" s="209"/>
    </row>
    <row r="58">
      <c r="A58" s="271" t="s">
        <v>157</v>
      </c>
      <c r="B58" s="272">
        <v>75000.0</v>
      </c>
      <c r="C58" s="208"/>
      <c r="D58" s="208"/>
      <c r="E58" s="209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72">
        <f t="shared" si="65"/>
        <v>15000</v>
      </c>
      <c r="AJ58" s="208"/>
      <c r="AK58" s="208"/>
      <c r="AL58" s="209"/>
    </row>
    <row r="59">
      <c r="A59" s="271" t="s">
        <v>158</v>
      </c>
      <c r="B59" s="273">
        <v>0.0</v>
      </c>
      <c r="C59" s="208"/>
      <c r="D59" s="208"/>
      <c r="E59" s="209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72">
        <f t="shared" si="65"/>
        <v>0</v>
      </c>
      <c r="AJ59" s="208"/>
      <c r="AK59" s="208"/>
      <c r="AL59" s="209"/>
    </row>
    <row r="60">
      <c r="A60" s="274" t="s">
        <v>159</v>
      </c>
      <c r="B60" s="270">
        <f>SUM(B50:E59)</f>
        <v>2390000</v>
      </c>
      <c r="C60" s="208"/>
      <c r="D60" s="208"/>
      <c r="E60" s="209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70">
        <f>SUM(AI50:AL59)</f>
        <v>478000</v>
      </c>
      <c r="AJ60" s="208"/>
      <c r="AK60" s="208"/>
      <c r="AL60" s="209"/>
    </row>
    <row r="61">
      <c r="A61" s="270" t="s">
        <v>160</v>
      </c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9"/>
    </row>
    <row r="62">
      <c r="A62" s="271" t="s">
        <v>161</v>
      </c>
      <c r="B62" s="272">
        <v>25000.0</v>
      </c>
      <c r="C62" s="208"/>
      <c r="D62" s="208"/>
      <c r="E62" s="209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75">
        <f t="shared" ref="AI62:AI64" si="66">B62/5</f>
        <v>5000</v>
      </c>
      <c r="AJ62" s="208"/>
      <c r="AK62" s="208"/>
      <c r="AL62" s="209"/>
    </row>
    <row r="63">
      <c r="A63" s="271" t="s">
        <v>162</v>
      </c>
      <c r="B63" s="272">
        <v>350000.0</v>
      </c>
      <c r="C63" s="208"/>
      <c r="D63" s="208"/>
      <c r="E63" s="209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75">
        <f t="shared" si="66"/>
        <v>70000</v>
      </c>
      <c r="AJ63" s="208"/>
      <c r="AK63" s="208"/>
      <c r="AL63" s="209"/>
    </row>
    <row r="64">
      <c r="A64" s="271" t="s">
        <v>163</v>
      </c>
      <c r="B64" s="272">
        <v>25000.0</v>
      </c>
      <c r="C64" s="208"/>
      <c r="D64" s="208"/>
      <c r="E64" s="209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75">
        <f t="shared" si="66"/>
        <v>5000</v>
      </c>
      <c r="AJ64" s="208"/>
      <c r="AK64" s="208"/>
      <c r="AL64" s="209"/>
    </row>
    <row r="65">
      <c r="A65" s="271" t="s">
        <v>164</v>
      </c>
      <c r="B65" s="272">
        <v>1000000.0</v>
      </c>
      <c r="C65" s="208"/>
      <c r="D65" s="208"/>
      <c r="E65" s="209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75">
        <f t="shared" ref="AI65:AI70" si="67">B65*0.2</f>
        <v>200000</v>
      </c>
      <c r="AJ65" s="208"/>
      <c r="AK65" s="208"/>
      <c r="AL65" s="209"/>
    </row>
    <row r="66">
      <c r="A66" s="271" t="s">
        <v>165</v>
      </c>
      <c r="B66" s="272">
        <v>50000.0</v>
      </c>
      <c r="C66" s="208"/>
      <c r="D66" s="208"/>
      <c r="E66" s="209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75">
        <f t="shared" si="67"/>
        <v>10000</v>
      </c>
      <c r="AJ66" s="208"/>
      <c r="AK66" s="208"/>
      <c r="AL66" s="209"/>
    </row>
    <row r="67">
      <c r="A67" s="271" t="s">
        <v>166</v>
      </c>
      <c r="B67" s="272">
        <v>100000.0</v>
      </c>
      <c r="C67" s="208"/>
      <c r="D67" s="208"/>
      <c r="E67" s="209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75">
        <f t="shared" si="67"/>
        <v>20000</v>
      </c>
      <c r="AJ67" s="208"/>
      <c r="AK67" s="208"/>
      <c r="AL67" s="209"/>
    </row>
    <row r="68">
      <c r="A68" s="271" t="s">
        <v>167</v>
      </c>
      <c r="B68" s="272">
        <v>150000.0</v>
      </c>
      <c r="C68" s="208"/>
      <c r="D68" s="208"/>
      <c r="E68" s="209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75">
        <f t="shared" si="67"/>
        <v>30000</v>
      </c>
      <c r="AJ68" s="208"/>
      <c r="AK68" s="208"/>
      <c r="AL68" s="209"/>
    </row>
    <row r="69">
      <c r="A69" s="271" t="s">
        <v>168</v>
      </c>
      <c r="B69" s="272">
        <v>150000.0</v>
      </c>
      <c r="C69" s="208"/>
      <c r="D69" s="208"/>
      <c r="E69" s="209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75">
        <f t="shared" si="67"/>
        <v>30000</v>
      </c>
      <c r="AJ69" s="208"/>
      <c r="AK69" s="208"/>
      <c r="AL69" s="209"/>
    </row>
    <row r="70">
      <c r="A70" s="271" t="s">
        <v>169</v>
      </c>
      <c r="B70" s="272">
        <v>25000.0</v>
      </c>
      <c r="C70" s="208"/>
      <c r="D70" s="208"/>
      <c r="E70" s="209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75">
        <f t="shared" si="67"/>
        <v>5000</v>
      </c>
      <c r="AJ70" s="208"/>
      <c r="AK70" s="208"/>
      <c r="AL70" s="209"/>
    </row>
    <row r="71">
      <c r="A71" s="271" t="s">
        <v>170</v>
      </c>
      <c r="B71" s="272">
        <v>5000.0</v>
      </c>
      <c r="C71" s="208"/>
      <c r="D71" s="208"/>
      <c r="E71" s="209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75">
        <f>B71/5</f>
        <v>1000</v>
      </c>
      <c r="AJ71" s="208"/>
      <c r="AK71" s="208"/>
      <c r="AL71" s="209"/>
    </row>
    <row r="72">
      <c r="A72" s="271" t="s">
        <v>171</v>
      </c>
      <c r="B72" s="272">
        <v>300000.0</v>
      </c>
      <c r="C72" s="208"/>
      <c r="D72" s="208"/>
      <c r="E72" s="209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75">
        <f>B72*0.2</f>
        <v>60000</v>
      </c>
      <c r="AJ72" s="208"/>
      <c r="AK72" s="208"/>
      <c r="AL72" s="209"/>
    </row>
    <row r="73">
      <c r="A73" s="271" t="s">
        <v>172</v>
      </c>
      <c r="B73" s="272">
        <v>200000.0</v>
      </c>
      <c r="C73" s="208"/>
      <c r="D73" s="208"/>
      <c r="E73" s="209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75">
        <f t="shared" ref="AI73:AI74" si="68">B73*0.35</f>
        <v>70000</v>
      </c>
      <c r="AJ73" s="208"/>
      <c r="AK73" s="208"/>
      <c r="AL73" s="209"/>
    </row>
    <row r="74">
      <c r="A74" s="271" t="s">
        <v>173</v>
      </c>
      <c r="B74" s="272">
        <v>50000.0</v>
      </c>
      <c r="C74" s="208"/>
      <c r="D74" s="208"/>
      <c r="E74" s="209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75">
        <f t="shared" si="68"/>
        <v>17500</v>
      </c>
      <c r="AJ74" s="208"/>
      <c r="AK74" s="208"/>
      <c r="AL74" s="209"/>
    </row>
    <row r="75">
      <c r="A75" s="271" t="s">
        <v>174</v>
      </c>
      <c r="B75" s="272">
        <v>150000.0</v>
      </c>
      <c r="C75" s="208"/>
      <c r="D75" s="208"/>
      <c r="E75" s="209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75">
        <f t="shared" ref="AI75:AI86" si="69">B75/5</f>
        <v>30000</v>
      </c>
      <c r="AJ75" s="208"/>
      <c r="AK75" s="208"/>
      <c r="AL75" s="209"/>
    </row>
    <row r="76">
      <c r="A76" s="271" t="s">
        <v>175</v>
      </c>
      <c r="B76" s="272">
        <v>150000.0</v>
      </c>
      <c r="C76" s="208"/>
      <c r="D76" s="208"/>
      <c r="E76" s="209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75">
        <f t="shared" si="69"/>
        <v>30000</v>
      </c>
      <c r="AJ76" s="208"/>
      <c r="AK76" s="208"/>
      <c r="AL76" s="209"/>
    </row>
    <row r="77">
      <c r="A77" s="271" t="s">
        <v>176</v>
      </c>
      <c r="B77" s="272">
        <v>150000.0</v>
      </c>
      <c r="C77" s="208"/>
      <c r="D77" s="208"/>
      <c r="E77" s="209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75">
        <f t="shared" si="69"/>
        <v>30000</v>
      </c>
      <c r="AJ77" s="208"/>
      <c r="AK77" s="208"/>
      <c r="AL77" s="209"/>
    </row>
    <row r="78">
      <c r="A78" s="271" t="s">
        <v>177</v>
      </c>
      <c r="B78" s="272">
        <v>500000.0</v>
      </c>
      <c r="C78" s="208"/>
      <c r="D78" s="208"/>
      <c r="E78" s="209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75">
        <f t="shared" si="69"/>
        <v>100000</v>
      </c>
      <c r="AJ78" s="208"/>
      <c r="AK78" s="208"/>
      <c r="AL78" s="209"/>
    </row>
    <row r="79">
      <c r="A79" s="271" t="s">
        <v>178</v>
      </c>
      <c r="B79" s="272">
        <v>200000.0</v>
      </c>
      <c r="C79" s="208"/>
      <c r="D79" s="208"/>
      <c r="E79" s="209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75">
        <f t="shared" si="69"/>
        <v>40000</v>
      </c>
      <c r="AJ79" s="208"/>
      <c r="AK79" s="208"/>
      <c r="AL79" s="209"/>
    </row>
    <row r="80">
      <c r="A80" s="271" t="s">
        <v>179</v>
      </c>
      <c r="B80" s="272">
        <v>600000.0</v>
      </c>
      <c r="C80" s="208"/>
      <c r="D80" s="208"/>
      <c r="E80" s="209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75">
        <f t="shared" si="69"/>
        <v>120000</v>
      </c>
      <c r="AJ80" s="208"/>
      <c r="AK80" s="208"/>
      <c r="AL80" s="209"/>
    </row>
    <row r="81">
      <c r="A81" s="271" t="s">
        <v>180</v>
      </c>
      <c r="B81" s="272">
        <v>100000.0</v>
      </c>
      <c r="C81" s="208"/>
      <c r="D81" s="208"/>
      <c r="E81" s="209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75">
        <f t="shared" si="69"/>
        <v>20000</v>
      </c>
      <c r="AJ81" s="208"/>
      <c r="AK81" s="208"/>
      <c r="AL81" s="209"/>
    </row>
    <row r="82">
      <c r="A82" s="271" t="s">
        <v>181</v>
      </c>
      <c r="B82" s="272">
        <v>600000.0</v>
      </c>
      <c r="C82" s="208"/>
      <c r="D82" s="208"/>
      <c r="E82" s="209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75">
        <f t="shared" si="69"/>
        <v>120000</v>
      </c>
      <c r="AJ82" s="208"/>
      <c r="AK82" s="208"/>
      <c r="AL82" s="209"/>
    </row>
    <row r="83">
      <c r="A83" s="271" t="s">
        <v>182</v>
      </c>
      <c r="B83" s="272">
        <v>150000.0</v>
      </c>
      <c r="C83" s="208"/>
      <c r="D83" s="208"/>
      <c r="E83" s="209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75">
        <f t="shared" si="69"/>
        <v>30000</v>
      </c>
      <c r="AJ83" s="208"/>
      <c r="AK83" s="208"/>
      <c r="AL83" s="209"/>
    </row>
    <row r="84">
      <c r="A84" s="271" t="s">
        <v>183</v>
      </c>
      <c r="B84" s="272">
        <v>200000.0</v>
      </c>
      <c r="C84" s="208"/>
      <c r="D84" s="208"/>
      <c r="E84" s="209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75">
        <f t="shared" si="69"/>
        <v>40000</v>
      </c>
      <c r="AJ84" s="208"/>
      <c r="AK84" s="208"/>
      <c r="AL84" s="209"/>
    </row>
    <row r="85">
      <c r="A85" s="271" t="s">
        <v>184</v>
      </c>
      <c r="B85" s="272">
        <v>5000.0</v>
      </c>
      <c r="C85" s="208"/>
      <c r="D85" s="208"/>
      <c r="E85" s="209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75">
        <f t="shared" si="69"/>
        <v>1000</v>
      </c>
      <c r="AJ85" s="208"/>
      <c r="AK85" s="208"/>
      <c r="AL85" s="209"/>
    </row>
    <row r="86">
      <c r="A86" s="271" t="s">
        <v>185</v>
      </c>
      <c r="B86" s="272">
        <v>5000.0</v>
      </c>
      <c r="C86" s="208"/>
      <c r="D86" s="208"/>
      <c r="E86" s="209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75">
        <f t="shared" si="69"/>
        <v>1000</v>
      </c>
      <c r="AJ86" s="208"/>
      <c r="AK86" s="208"/>
      <c r="AL86" s="209"/>
    </row>
    <row r="87">
      <c r="A87" s="274" t="s">
        <v>159</v>
      </c>
      <c r="B87" s="270">
        <f>SUM(B62:E86)</f>
        <v>5240000</v>
      </c>
      <c r="C87" s="208"/>
      <c r="D87" s="208"/>
      <c r="E87" s="209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70">
        <f>SUM(AI62:AL86)</f>
        <v>1085500</v>
      </c>
      <c r="AJ87" s="208"/>
      <c r="AK87" s="208"/>
      <c r="AL87" s="209"/>
    </row>
    <row r="88">
      <c r="A88" s="270" t="s">
        <v>186</v>
      </c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9"/>
    </row>
    <row r="89">
      <c r="A89" s="271" t="s">
        <v>187</v>
      </c>
      <c r="B89" s="269">
        <v>50000.0</v>
      </c>
      <c r="C89" s="208"/>
      <c r="D89" s="208"/>
      <c r="E89" s="209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70">
        <f>B89/5</f>
        <v>10000</v>
      </c>
      <c r="AJ89" s="208"/>
      <c r="AK89" s="208"/>
      <c r="AL89" s="209"/>
    </row>
    <row r="90" ht="15.75" customHeight="1">
      <c r="A90" s="270" t="s">
        <v>188</v>
      </c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9"/>
    </row>
    <row r="91">
      <c r="A91" s="271" t="s">
        <v>189</v>
      </c>
      <c r="B91" s="272">
        <v>300.0</v>
      </c>
      <c r="C91" s="208"/>
      <c r="D91" s="208"/>
      <c r="E91" s="209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75">
        <f t="shared" ref="AI91:AI101" si="70">B91/5</f>
        <v>60</v>
      </c>
      <c r="AJ91" s="208"/>
      <c r="AK91" s="208"/>
      <c r="AL91" s="209"/>
    </row>
    <row r="92">
      <c r="A92" s="271" t="s">
        <v>190</v>
      </c>
      <c r="B92" s="272">
        <v>10000.0</v>
      </c>
      <c r="C92" s="208"/>
      <c r="D92" s="208"/>
      <c r="E92" s="209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75">
        <f t="shared" si="70"/>
        <v>2000</v>
      </c>
      <c r="AJ92" s="208"/>
      <c r="AK92" s="208"/>
      <c r="AL92" s="209"/>
    </row>
    <row r="93">
      <c r="A93" s="271" t="s">
        <v>191</v>
      </c>
      <c r="B93" s="272">
        <v>20000.0</v>
      </c>
      <c r="C93" s="208"/>
      <c r="D93" s="208"/>
      <c r="E93" s="209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75">
        <f t="shared" si="70"/>
        <v>4000</v>
      </c>
      <c r="AJ93" s="208"/>
      <c r="AK93" s="208"/>
      <c r="AL93" s="209"/>
    </row>
    <row r="94">
      <c r="A94" s="271" t="s">
        <v>192</v>
      </c>
      <c r="B94" s="272">
        <v>12000.0</v>
      </c>
      <c r="C94" s="208"/>
      <c r="D94" s="208"/>
      <c r="E94" s="209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75">
        <f t="shared" si="70"/>
        <v>2400</v>
      </c>
      <c r="AJ94" s="208"/>
      <c r="AK94" s="208"/>
      <c r="AL94" s="209"/>
    </row>
    <row r="95">
      <c r="A95" s="271" t="s">
        <v>193</v>
      </c>
      <c r="B95" s="272">
        <v>8000.0</v>
      </c>
      <c r="C95" s="208"/>
      <c r="D95" s="208"/>
      <c r="E95" s="209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75">
        <f t="shared" si="70"/>
        <v>1600</v>
      </c>
      <c r="AJ95" s="208"/>
      <c r="AK95" s="208"/>
      <c r="AL95" s="209"/>
    </row>
    <row r="96">
      <c r="A96" s="271" t="s">
        <v>194</v>
      </c>
      <c r="B96" s="272">
        <v>12000.0</v>
      </c>
      <c r="C96" s="208"/>
      <c r="D96" s="208"/>
      <c r="E96" s="209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75">
        <f t="shared" si="70"/>
        <v>2400</v>
      </c>
      <c r="AJ96" s="208"/>
      <c r="AK96" s="208"/>
      <c r="AL96" s="209"/>
    </row>
    <row r="97">
      <c r="A97" s="271" t="s">
        <v>195</v>
      </c>
      <c r="B97" s="272">
        <v>15000.0</v>
      </c>
      <c r="C97" s="208"/>
      <c r="D97" s="208"/>
      <c r="E97" s="209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75">
        <f t="shared" si="70"/>
        <v>3000</v>
      </c>
      <c r="AJ97" s="208"/>
      <c r="AK97" s="208"/>
      <c r="AL97" s="209"/>
    </row>
    <row r="98">
      <c r="A98" s="271" t="s">
        <v>196</v>
      </c>
      <c r="B98" s="272">
        <v>550.0</v>
      </c>
      <c r="C98" s="208"/>
      <c r="D98" s="208"/>
      <c r="E98" s="209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75">
        <f t="shared" si="70"/>
        <v>110</v>
      </c>
      <c r="AJ98" s="208"/>
      <c r="AK98" s="208"/>
      <c r="AL98" s="209"/>
    </row>
    <row r="99">
      <c r="A99" s="271" t="s">
        <v>197</v>
      </c>
      <c r="B99" s="272">
        <v>50000.0</v>
      </c>
      <c r="C99" s="208"/>
      <c r="D99" s="208"/>
      <c r="E99" s="209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75">
        <f t="shared" si="70"/>
        <v>10000</v>
      </c>
      <c r="AJ99" s="208"/>
      <c r="AK99" s="208"/>
      <c r="AL99" s="209"/>
    </row>
    <row r="100">
      <c r="A100" s="276" t="s">
        <v>198</v>
      </c>
      <c r="B100" s="269">
        <f>SUM(B91:E99)</f>
        <v>127850</v>
      </c>
      <c r="C100" s="208"/>
      <c r="D100" s="208"/>
      <c r="E100" s="209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75">
        <f t="shared" si="70"/>
        <v>25570</v>
      </c>
      <c r="AJ100" s="208"/>
      <c r="AK100" s="208"/>
      <c r="AL100" s="209"/>
    </row>
    <row r="101">
      <c r="A101" s="277" t="s">
        <v>199</v>
      </c>
      <c r="B101" s="272">
        <v>700000.0</v>
      </c>
      <c r="C101" s="208"/>
      <c r="D101" s="208"/>
      <c r="E101" s="209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75">
        <f t="shared" si="70"/>
        <v>140000</v>
      </c>
      <c r="AJ101" s="208"/>
      <c r="AK101" s="208"/>
      <c r="AL101" s="209"/>
    </row>
    <row r="102">
      <c r="A102" s="274" t="s">
        <v>159</v>
      </c>
      <c r="B102" s="270">
        <f>SUM(B100,B101)</f>
        <v>827850</v>
      </c>
      <c r="C102" s="208"/>
      <c r="D102" s="208"/>
      <c r="E102" s="209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70">
        <f>SUM(AI91:AL101)</f>
        <v>191140</v>
      </c>
      <c r="AJ102" s="208"/>
      <c r="AK102" s="208"/>
      <c r="AL102" s="209"/>
    </row>
    <row r="103">
      <c r="A103" s="278" t="s">
        <v>200</v>
      </c>
      <c r="B103" s="279"/>
      <c r="C103" s="208"/>
      <c r="D103" s="208"/>
      <c r="E103" s="209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70">
        <f>AI102+AI89+AI87+AI60+AI48</f>
        <v>3240840.861</v>
      </c>
      <c r="AJ103" s="208"/>
      <c r="AK103" s="208"/>
      <c r="AL103" s="209"/>
    </row>
    <row r="104">
      <c r="A104" s="289"/>
      <c r="B104" s="290"/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89"/>
      <c r="AK104" s="289"/>
      <c r="AL104" s="289"/>
    </row>
    <row r="105">
      <c r="A105" s="289"/>
      <c r="B105" s="290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89"/>
      <c r="AK105" s="289"/>
      <c r="AL105" s="289"/>
    </row>
    <row r="106">
      <c r="A106" s="289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89"/>
      <c r="AK106" s="289"/>
      <c r="AL106" s="289"/>
    </row>
    <row r="107">
      <c r="A107" s="289"/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89"/>
      <c r="AK107" s="289"/>
      <c r="AL107" s="289"/>
    </row>
    <row r="108">
      <c r="A108" s="289"/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89"/>
      <c r="AK108" s="289"/>
      <c r="AL108" s="289"/>
    </row>
    <row r="109">
      <c r="A109" s="289"/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89"/>
      <c r="AK109" s="289"/>
      <c r="AL109" s="289"/>
    </row>
    <row r="110">
      <c r="A110" s="289"/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89"/>
      <c r="AK110" s="289"/>
      <c r="AL110" s="289"/>
    </row>
    <row r="111">
      <c r="A111" s="289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89"/>
      <c r="AK111" s="289"/>
      <c r="AL111" s="289"/>
    </row>
    <row r="112">
      <c r="A112" s="289"/>
      <c r="B112" s="290"/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89"/>
      <c r="AK112" s="289"/>
      <c r="AL112" s="289"/>
    </row>
    <row r="113">
      <c r="A113" s="289"/>
      <c r="B113" s="290"/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89"/>
      <c r="AK113" s="289"/>
      <c r="AL113" s="289"/>
    </row>
    <row r="114">
      <c r="A114" s="289"/>
      <c r="B114" s="290"/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89"/>
      <c r="AK114" s="289"/>
      <c r="AL114" s="289"/>
    </row>
    <row r="115">
      <c r="A115" s="289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89"/>
      <c r="AK115" s="289"/>
      <c r="AL115" s="289"/>
    </row>
    <row r="116">
      <c r="A116" s="289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89"/>
      <c r="AK116" s="289"/>
      <c r="AL116" s="289"/>
    </row>
    <row r="117">
      <c r="A117" s="289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89"/>
      <c r="AK117" s="289"/>
      <c r="AL117" s="289"/>
    </row>
    <row r="118">
      <c r="A118" s="289"/>
      <c r="B118" s="290"/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89"/>
      <c r="AK118" s="289"/>
      <c r="AL118" s="289"/>
    </row>
    <row r="119">
      <c r="A119" s="289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89"/>
      <c r="AK119" s="289"/>
      <c r="AL119" s="289"/>
    </row>
    <row r="120">
      <c r="A120" s="289"/>
      <c r="B120" s="290"/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89"/>
      <c r="AK120" s="289"/>
      <c r="AL120" s="289"/>
    </row>
    <row r="121">
      <c r="A121" s="289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89"/>
      <c r="AK121" s="289"/>
      <c r="AL121" s="289"/>
    </row>
    <row r="122">
      <c r="A122" s="289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89"/>
      <c r="AK122" s="289"/>
      <c r="AL122" s="289"/>
    </row>
    <row r="123">
      <c r="A123" s="289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89"/>
      <c r="AK123" s="289"/>
      <c r="AL123" s="289"/>
    </row>
    <row r="124">
      <c r="A124" s="289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89"/>
      <c r="AK124" s="289"/>
      <c r="AL124" s="289"/>
    </row>
    <row r="125">
      <c r="A125" s="289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89"/>
      <c r="AK125" s="289"/>
      <c r="AL125" s="289"/>
    </row>
    <row r="126">
      <c r="A126" s="289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89"/>
      <c r="AK126" s="289"/>
      <c r="AL126" s="289"/>
    </row>
    <row r="127">
      <c r="A127" s="289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89"/>
      <c r="AK127" s="289"/>
      <c r="AL127" s="289"/>
    </row>
    <row r="128">
      <c r="A128" s="289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89"/>
      <c r="AK128" s="289"/>
      <c r="AL128" s="289"/>
    </row>
    <row r="129">
      <c r="A129" s="289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89"/>
      <c r="AK129" s="289"/>
      <c r="AL129" s="289"/>
    </row>
    <row r="130">
      <c r="A130" s="289"/>
      <c r="B130" s="290"/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89"/>
      <c r="AK130" s="289"/>
      <c r="AL130" s="289"/>
    </row>
    <row r="131">
      <c r="A131" s="289"/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89"/>
      <c r="AK131" s="289"/>
      <c r="AL131" s="289"/>
    </row>
    <row r="132">
      <c r="A132" s="289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89"/>
      <c r="AK132" s="289"/>
      <c r="AL132" s="289"/>
    </row>
    <row r="133">
      <c r="A133" s="289"/>
      <c r="B133" s="29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89"/>
      <c r="AK133" s="289"/>
      <c r="AL133" s="289"/>
    </row>
    <row r="134">
      <c r="A134" s="289"/>
      <c r="B134" s="290"/>
      <c r="C134" s="290"/>
      <c r="D134" s="290"/>
      <c r="E134" s="290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89"/>
      <c r="AK134" s="289"/>
      <c r="AL134" s="289"/>
    </row>
    <row r="135">
      <c r="A135" s="289"/>
      <c r="B135" s="290"/>
      <c r="C135" s="290"/>
      <c r="D135" s="290"/>
      <c r="E135" s="290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89"/>
      <c r="AK135" s="289"/>
      <c r="AL135" s="289"/>
    </row>
    <row r="136">
      <c r="A136" s="289"/>
      <c r="B136" s="290"/>
      <c r="C136" s="290"/>
      <c r="D136" s="290"/>
      <c r="E136" s="290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89"/>
      <c r="AK136" s="289"/>
      <c r="AL136" s="289"/>
    </row>
    <row r="137">
      <c r="A137" s="289"/>
      <c r="B137" s="290"/>
      <c r="C137" s="290"/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89"/>
      <c r="AK137" s="289"/>
      <c r="AL137" s="289"/>
    </row>
    <row r="138">
      <c r="A138" s="289"/>
      <c r="B138" s="290"/>
      <c r="C138" s="290"/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89"/>
      <c r="AK138" s="289"/>
      <c r="AL138" s="289"/>
    </row>
    <row r="139">
      <c r="A139" s="289"/>
      <c r="B139" s="290"/>
      <c r="C139" s="290"/>
      <c r="D139" s="290"/>
      <c r="E139" s="290"/>
      <c r="F139" s="290"/>
      <c r="G139" s="290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89"/>
      <c r="AK139" s="289"/>
      <c r="AL139" s="289"/>
    </row>
    <row r="140">
      <c r="A140" s="289"/>
      <c r="B140" s="290"/>
      <c r="C140" s="290"/>
      <c r="D140" s="290"/>
      <c r="E140" s="290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89"/>
      <c r="AK140" s="289"/>
      <c r="AL140" s="289"/>
    </row>
    <row r="141">
      <c r="A141" s="289"/>
      <c r="B141" s="290"/>
      <c r="C141" s="290"/>
      <c r="D141" s="290"/>
      <c r="E141" s="290"/>
      <c r="F141" s="290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89"/>
      <c r="AK141" s="289"/>
      <c r="AL141" s="289"/>
    </row>
    <row r="142">
      <c r="A142" s="289"/>
      <c r="B142" s="290"/>
      <c r="C142" s="290"/>
      <c r="D142" s="290"/>
      <c r="E142" s="290"/>
      <c r="F142" s="290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89"/>
      <c r="AK142" s="289"/>
      <c r="AL142" s="289"/>
    </row>
    <row r="143">
      <c r="A143" s="289"/>
      <c r="B143" s="290"/>
      <c r="C143" s="290"/>
      <c r="D143" s="290"/>
      <c r="E143" s="290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89"/>
      <c r="AK143" s="289"/>
      <c r="AL143" s="289"/>
    </row>
    <row r="144">
      <c r="A144" s="289"/>
      <c r="B144" s="290"/>
      <c r="C144" s="290"/>
      <c r="D144" s="290"/>
      <c r="E144" s="290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89"/>
      <c r="AK144" s="289"/>
      <c r="AL144" s="289"/>
    </row>
    <row r="145">
      <c r="A145" s="289"/>
      <c r="B145" s="290"/>
      <c r="C145" s="290"/>
      <c r="D145" s="290"/>
      <c r="E145" s="290"/>
      <c r="F145" s="290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0"/>
      <c r="AF145" s="290"/>
      <c r="AG145" s="290"/>
      <c r="AH145" s="290"/>
      <c r="AI145" s="290"/>
      <c r="AJ145" s="289"/>
      <c r="AK145" s="289"/>
      <c r="AL145" s="289"/>
    </row>
    <row r="146">
      <c r="A146" s="289"/>
      <c r="B146" s="290"/>
      <c r="C146" s="290"/>
      <c r="D146" s="290"/>
      <c r="E146" s="290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89"/>
      <c r="AK146" s="289"/>
      <c r="AL146" s="289"/>
    </row>
    <row r="147">
      <c r="A147" s="289"/>
      <c r="B147" s="290"/>
      <c r="C147" s="290"/>
      <c r="D147" s="290"/>
      <c r="E147" s="290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89"/>
      <c r="AK147" s="289"/>
      <c r="AL147" s="289"/>
    </row>
    <row r="148">
      <c r="A148" s="289"/>
      <c r="B148" s="290"/>
      <c r="C148" s="290"/>
      <c r="D148" s="290"/>
      <c r="E148" s="290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89"/>
      <c r="AK148" s="289"/>
      <c r="AL148" s="289"/>
    </row>
    <row r="149">
      <c r="A149" s="289"/>
      <c r="B149" s="290"/>
      <c r="C149" s="290"/>
      <c r="D149" s="290"/>
      <c r="E149" s="290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89"/>
      <c r="AK149" s="289"/>
      <c r="AL149" s="289"/>
    </row>
    <row r="150">
      <c r="A150" s="289"/>
      <c r="B150" s="290"/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89"/>
      <c r="AK150" s="289"/>
      <c r="AL150" s="289"/>
    </row>
    <row r="151">
      <c r="A151" s="289"/>
      <c r="B151" s="290"/>
      <c r="C151" s="290"/>
      <c r="D151" s="290"/>
      <c r="E151" s="290"/>
      <c r="F151" s="290"/>
      <c r="G151" s="290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89"/>
      <c r="AK151" s="289"/>
      <c r="AL151" s="289"/>
    </row>
    <row r="152">
      <c r="A152" s="289"/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89"/>
      <c r="AK152" s="289"/>
      <c r="AL152" s="289"/>
    </row>
    <row r="153">
      <c r="A153" s="289"/>
      <c r="B153" s="290"/>
      <c r="C153" s="290"/>
      <c r="D153" s="290"/>
      <c r="E153" s="290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  <c r="AJ153" s="289"/>
      <c r="AK153" s="289"/>
      <c r="AL153" s="289"/>
    </row>
    <row r="154">
      <c r="A154" s="289"/>
      <c r="B154" s="290"/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89"/>
      <c r="AK154" s="289"/>
      <c r="AL154" s="289"/>
    </row>
    <row r="155">
      <c r="A155" s="289"/>
      <c r="B155" s="290"/>
      <c r="C155" s="290"/>
      <c r="D155" s="290"/>
      <c r="E155" s="290"/>
      <c r="F155" s="290"/>
      <c r="G155" s="290"/>
      <c r="H155" s="290"/>
      <c r="I155" s="290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89"/>
      <c r="AK155" s="289"/>
      <c r="AL155" s="289"/>
    </row>
    <row r="156">
      <c r="A156" s="289"/>
      <c r="B156" s="290"/>
      <c r="C156" s="290"/>
      <c r="D156" s="290"/>
      <c r="E156" s="290"/>
      <c r="F156" s="290"/>
      <c r="G156" s="290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89"/>
      <c r="AK156" s="289"/>
      <c r="AL156" s="289"/>
    </row>
    <row r="157">
      <c r="A157" s="289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89"/>
      <c r="AK157" s="289"/>
      <c r="AL157" s="289"/>
    </row>
    <row r="158">
      <c r="A158" s="289"/>
      <c r="B158" s="290"/>
      <c r="C158" s="290"/>
      <c r="D158" s="290"/>
      <c r="E158" s="290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89"/>
      <c r="AK158" s="289"/>
      <c r="AL158" s="289"/>
    </row>
    <row r="159">
      <c r="A159" s="289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89"/>
      <c r="AK159" s="289"/>
      <c r="AL159" s="289"/>
    </row>
    <row r="160">
      <c r="A160" s="289"/>
      <c r="B160" s="290"/>
      <c r="C160" s="290"/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89"/>
      <c r="AK160" s="289"/>
      <c r="AL160" s="289"/>
    </row>
    <row r="161">
      <c r="A161" s="289"/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289"/>
      <c r="AK161" s="289"/>
      <c r="AL161" s="289"/>
    </row>
    <row r="162">
      <c r="A162" s="289"/>
      <c r="B162" s="290"/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90"/>
      <c r="AI162" s="290"/>
      <c r="AJ162" s="289"/>
      <c r="AK162" s="289"/>
      <c r="AL162" s="289"/>
    </row>
    <row r="163">
      <c r="A163" s="289"/>
      <c r="B163" s="290"/>
      <c r="C163" s="290"/>
      <c r="D163" s="290"/>
      <c r="E163" s="290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  <c r="AE163" s="290"/>
      <c r="AF163" s="290"/>
      <c r="AG163" s="290"/>
      <c r="AH163" s="290"/>
      <c r="AI163" s="290"/>
      <c r="AJ163" s="289"/>
      <c r="AK163" s="289"/>
      <c r="AL163" s="289"/>
    </row>
    <row r="164">
      <c r="A164" s="289"/>
      <c r="B164" s="290"/>
      <c r="C164" s="290"/>
      <c r="D164" s="290"/>
      <c r="E164" s="290"/>
      <c r="F164" s="290"/>
      <c r="G164" s="290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89"/>
      <c r="AK164" s="289"/>
      <c r="AL164" s="289"/>
    </row>
    <row r="165">
      <c r="A165" s="289"/>
      <c r="B165" s="290"/>
      <c r="C165" s="290"/>
      <c r="D165" s="290"/>
      <c r="E165" s="290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  <c r="AE165" s="290"/>
      <c r="AF165" s="290"/>
      <c r="AG165" s="290"/>
      <c r="AH165" s="290"/>
      <c r="AI165" s="290"/>
      <c r="AJ165" s="289"/>
      <c r="AK165" s="289"/>
      <c r="AL165" s="289"/>
    </row>
    <row r="166">
      <c r="A166" s="289"/>
      <c r="B166" s="290"/>
      <c r="C166" s="290"/>
      <c r="D166" s="290"/>
      <c r="E166" s="290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90"/>
      <c r="AI166" s="290"/>
      <c r="AJ166" s="289"/>
      <c r="AK166" s="289"/>
      <c r="AL166" s="289"/>
    </row>
    <row r="167">
      <c r="A167" s="289"/>
      <c r="B167" s="290"/>
      <c r="C167" s="290"/>
      <c r="D167" s="290"/>
      <c r="E167" s="290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90"/>
      <c r="AI167" s="290"/>
      <c r="AJ167" s="289"/>
      <c r="AK167" s="289"/>
      <c r="AL167" s="289"/>
    </row>
    <row r="168">
      <c r="A168" s="289"/>
      <c r="B168" s="290"/>
      <c r="C168" s="290"/>
      <c r="D168" s="290"/>
      <c r="E168" s="290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90"/>
      <c r="AI168" s="290"/>
      <c r="AJ168" s="289"/>
      <c r="AK168" s="289"/>
      <c r="AL168" s="289"/>
    </row>
    <row r="169">
      <c r="A169" s="289"/>
      <c r="B169" s="290"/>
      <c r="C169" s="290"/>
      <c r="D169" s="290"/>
      <c r="E169" s="290"/>
      <c r="F169" s="290"/>
      <c r="G169" s="290"/>
      <c r="H169" s="290"/>
      <c r="I169" s="290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  <c r="AE169" s="290"/>
      <c r="AF169" s="290"/>
      <c r="AG169" s="290"/>
      <c r="AH169" s="290"/>
      <c r="AI169" s="290"/>
      <c r="AJ169" s="289"/>
      <c r="AK169" s="289"/>
      <c r="AL169" s="289"/>
    </row>
    <row r="170">
      <c r="A170" s="289"/>
      <c r="B170" s="290"/>
      <c r="C170" s="290"/>
      <c r="D170" s="290"/>
      <c r="E170" s="290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89"/>
      <c r="AK170" s="289"/>
      <c r="AL170" s="289"/>
    </row>
    <row r="171">
      <c r="A171" s="289"/>
      <c r="B171" s="290"/>
      <c r="C171" s="290"/>
      <c r="D171" s="290"/>
      <c r="E171" s="290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89"/>
      <c r="AK171" s="289"/>
      <c r="AL171" s="289"/>
    </row>
    <row r="172">
      <c r="A172" s="289"/>
      <c r="B172" s="290"/>
      <c r="C172" s="290"/>
      <c r="D172" s="290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89"/>
      <c r="AK172" s="289"/>
      <c r="AL172" s="289"/>
    </row>
    <row r="173">
      <c r="A173" s="289"/>
      <c r="B173" s="290"/>
      <c r="C173" s="290"/>
      <c r="D173" s="290"/>
      <c r="E173" s="290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89"/>
      <c r="AK173" s="289"/>
      <c r="AL173" s="289"/>
    </row>
    <row r="174">
      <c r="A174" s="289"/>
      <c r="B174" s="290"/>
      <c r="C174" s="290"/>
      <c r="D174" s="290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89"/>
      <c r="AK174" s="289"/>
      <c r="AL174" s="289"/>
    </row>
    <row r="175">
      <c r="A175" s="289"/>
      <c r="B175" s="290"/>
      <c r="C175" s="290"/>
      <c r="D175" s="290"/>
      <c r="E175" s="290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89"/>
      <c r="AK175" s="289"/>
      <c r="AL175" s="289"/>
    </row>
    <row r="176">
      <c r="A176" s="289"/>
      <c r="B176" s="290"/>
      <c r="C176" s="290"/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89"/>
      <c r="AK176" s="289"/>
      <c r="AL176" s="289"/>
    </row>
    <row r="177">
      <c r="A177" s="289"/>
      <c r="B177" s="290"/>
      <c r="C177" s="290"/>
      <c r="D177" s="290"/>
      <c r="E177" s="290"/>
      <c r="F177" s="290"/>
      <c r="G177" s="290"/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  <c r="AA177" s="290"/>
      <c r="AB177" s="290"/>
      <c r="AC177" s="290"/>
      <c r="AD177" s="290"/>
      <c r="AE177" s="290"/>
      <c r="AF177" s="290"/>
      <c r="AG177" s="290"/>
      <c r="AH177" s="290"/>
      <c r="AI177" s="290"/>
      <c r="AJ177" s="289"/>
      <c r="AK177" s="289"/>
      <c r="AL177" s="289"/>
    </row>
    <row r="178">
      <c r="A178" s="289"/>
      <c r="B178" s="290"/>
      <c r="C178" s="290"/>
      <c r="D178" s="290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89"/>
      <c r="AK178" s="289"/>
      <c r="AL178" s="289"/>
    </row>
    <row r="179">
      <c r="A179" s="289"/>
      <c r="B179" s="290"/>
      <c r="C179" s="290"/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89"/>
      <c r="AK179" s="289"/>
      <c r="AL179" s="289"/>
    </row>
    <row r="180">
      <c r="A180" s="289"/>
      <c r="B180" s="290"/>
      <c r="C180" s="290"/>
      <c r="D180" s="290"/>
      <c r="E180" s="290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89"/>
      <c r="AK180" s="289"/>
      <c r="AL180" s="289"/>
    </row>
    <row r="181">
      <c r="A181" s="289"/>
      <c r="B181" s="290"/>
      <c r="C181" s="290"/>
      <c r="D181" s="290"/>
      <c r="E181" s="290"/>
      <c r="F181" s="290"/>
      <c r="G181" s="290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89"/>
      <c r="AK181" s="289"/>
      <c r="AL181" s="289"/>
    </row>
    <row r="182">
      <c r="A182" s="289"/>
      <c r="B182" s="290"/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89"/>
      <c r="AK182" s="289"/>
      <c r="AL182" s="289"/>
    </row>
    <row r="183">
      <c r="A183" s="289"/>
      <c r="B183" s="290"/>
      <c r="C183" s="290"/>
      <c r="D183" s="290"/>
      <c r="E183" s="290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89"/>
      <c r="AK183" s="289"/>
      <c r="AL183" s="289"/>
    </row>
    <row r="184">
      <c r="A184" s="289"/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89"/>
      <c r="AK184" s="289"/>
      <c r="AL184" s="289"/>
    </row>
    <row r="185">
      <c r="A185" s="289"/>
      <c r="B185" s="290"/>
      <c r="C185" s="290"/>
      <c r="D185" s="290"/>
      <c r="E185" s="290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89"/>
      <c r="AK185" s="289"/>
      <c r="AL185" s="289"/>
    </row>
    <row r="186">
      <c r="A186" s="289"/>
      <c r="B186" s="290"/>
      <c r="C186" s="290"/>
      <c r="D186" s="290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89"/>
      <c r="AK186" s="289"/>
      <c r="AL186" s="289"/>
    </row>
    <row r="187">
      <c r="A187" s="289"/>
      <c r="B187" s="290"/>
      <c r="C187" s="290"/>
      <c r="D187" s="290"/>
      <c r="E187" s="290"/>
      <c r="F187" s="290"/>
      <c r="G187" s="290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89"/>
      <c r="AK187" s="289"/>
      <c r="AL187" s="289"/>
    </row>
    <row r="188">
      <c r="A188" s="289"/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89"/>
      <c r="AK188" s="289"/>
      <c r="AL188" s="289"/>
    </row>
    <row r="189">
      <c r="A189" s="289"/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89"/>
      <c r="AK189" s="289"/>
      <c r="AL189" s="289"/>
    </row>
    <row r="190">
      <c r="A190" s="289"/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89"/>
      <c r="AK190" s="289"/>
      <c r="AL190" s="289"/>
    </row>
    <row r="191">
      <c r="A191" s="289"/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89"/>
      <c r="AK191" s="289"/>
      <c r="AL191" s="289"/>
    </row>
    <row r="192">
      <c r="A192" s="289"/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89"/>
      <c r="AK192" s="289"/>
      <c r="AL192" s="289"/>
    </row>
    <row r="193">
      <c r="A193" s="289"/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  <c r="AD193" s="290"/>
      <c r="AE193" s="290"/>
      <c r="AF193" s="290"/>
      <c r="AG193" s="290"/>
      <c r="AH193" s="290"/>
      <c r="AI193" s="290"/>
      <c r="AJ193" s="289"/>
      <c r="AK193" s="289"/>
      <c r="AL193" s="289"/>
    </row>
    <row r="194">
      <c r="A194" s="289"/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89"/>
      <c r="AK194" s="289"/>
      <c r="AL194" s="289"/>
    </row>
    <row r="195">
      <c r="A195" s="289"/>
      <c r="B195" s="290"/>
      <c r="C195" s="290"/>
      <c r="D195" s="290"/>
      <c r="E195" s="290"/>
      <c r="F195" s="290"/>
      <c r="G195" s="290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89"/>
      <c r="AK195" s="289"/>
      <c r="AL195" s="289"/>
    </row>
    <row r="196">
      <c r="A196" s="289"/>
      <c r="B196" s="290"/>
      <c r="C196" s="290"/>
      <c r="D196" s="290"/>
      <c r="E196" s="290"/>
      <c r="F196" s="290"/>
      <c r="G196" s="290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89"/>
      <c r="AK196" s="289"/>
      <c r="AL196" s="289"/>
    </row>
    <row r="197">
      <c r="A197" s="289"/>
      <c r="B197" s="290"/>
      <c r="C197" s="290"/>
      <c r="D197" s="290"/>
      <c r="E197" s="290"/>
      <c r="F197" s="290"/>
      <c r="G197" s="290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89"/>
      <c r="AK197" s="289"/>
      <c r="AL197" s="289"/>
    </row>
    <row r="198">
      <c r="A198" s="289"/>
      <c r="B198" s="290"/>
      <c r="C198" s="290"/>
      <c r="D198" s="290"/>
      <c r="E198" s="290"/>
      <c r="F198" s="290"/>
      <c r="G198" s="290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89"/>
      <c r="AK198" s="289"/>
      <c r="AL198" s="289"/>
    </row>
    <row r="199">
      <c r="A199" s="289"/>
      <c r="B199" s="290"/>
      <c r="C199" s="290"/>
      <c r="D199" s="290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89"/>
      <c r="AK199" s="289"/>
      <c r="AL199" s="289"/>
    </row>
    <row r="200">
      <c r="A200" s="289"/>
      <c r="B200" s="290"/>
      <c r="C200" s="290"/>
      <c r="D200" s="290"/>
      <c r="E200" s="290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89"/>
      <c r="AK200" s="289"/>
      <c r="AL200" s="289"/>
    </row>
    <row r="201">
      <c r="A201" s="289"/>
      <c r="B201" s="290"/>
      <c r="C201" s="290"/>
      <c r="D201" s="290"/>
      <c r="E201" s="290"/>
      <c r="F201" s="290"/>
      <c r="G201" s="290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  <c r="AE201" s="290"/>
      <c r="AF201" s="290"/>
      <c r="AG201" s="290"/>
      <c r="AH201" s="290"/>
      <c r="AI201" s="290"/>
      <c r="AJ201" s="289"/>
      <c r="AK201" s="289"/>
      <c r="AL201" s="289"/>
    </row>
    <row r="202">
      <c r="A202" s="289"/>
      <c r="B202" s="290"/>
      <c r="C202" s="290"/>
      <c r="D202" s="290"/>
      <c r="E202" s="290"/>
      <c r="F202" s="290"/>
      <c r="G202" s="290"/>
      <c r="H202" s="290"/>
      <c r="I202" s="290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89"/>
      <c r="AK202" s="289"/>
      <c r="AL202" s="289"/>
    </row>
    <row r="203">
      <c r="A203" s="289"/>
      <c r="B203" s="290"/>
      <c r="C203" s="290"/>
      <c r="D203" s="290"/>
      <c r="E203" s="290"/>
      <c r="F203" s="290"/>
      <c r="G203" s="290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89"/>
      <c r="AK203" s="289"/>
      <c r="AL203" s="289"/>
    </row>
    <row r="204">
      <c r="A204" s="289"/>
      <c r="B204" s="290"/>
      <c r="C204" s="290"/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89"/>
      <c r="AK204" s="289"/>
      <c r="AL204" s="289"/>
    </row>
    <row r="205">
      <c r="A205" s="289"/>
      <c r="B205" s="290"/>
      <c r="C205" s="290"/>
      <c r="D205" s="290"/>
      <c r="E205" s="290"/>
      <c r="F205" s="290"/>
      <c r="G205" s="290"/>
      <c r="H205" s="290"/>
      <c r="I205" s="290"/>
      <c r="J205" s="290"/>
      <c r="K205" s="290"/>
      <c r="L205" s="29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89"/>
      <c r="AK205" s="289"/>
      <c r="AL205" s="289"/>
    </row>
    <row r="206">
      <c r="A206" s="289"/>
      <c r="B206" s="290"/>
      <c r="C206" s="290"/>
      <c r="D206" s="290"/>
      <c r="E206" s="290"/>
      <c r="F206" s="290"/>
      <c r="G206" s="290"/>
      <c r="H206" s="290"/>
      <c r="I206" s="290"/>
      <c r="J206" s="290"/>
      <c r="K206" s="290"/>
      <c r="L206" s="29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89"/>
      <c r="AK206" s="289"/>
      <c r="AL206" s="289"/>
    </row>
    <row r="207">
      <c r="A207" s="289"/>
      <c r="B207" s="290"/>
      <c r="C207" s="290"/>
      <c r="D207" s="290"/>
      <c r="E207" s="290"/>
      <c r="F207" s="290"/>
      <c r="G207" s="290"/>
      <c r="H207" s="290"/>
      <c r="I207" s="290"/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89"/>
      <c r="AK207" s="289"/>
      <c r="AL207" s="289"/>
    </row>
    <row r="208">
      <c r="A208" s="289"/>
      <c r="B208" s="290"/>
      <c r="C208" s="290"/>
      <c r="D208" s="290"/>
      <c r="E208" s="290"/>
      <c r="F208" s="290"/>
      <c r="G208" s="290"/>
      <c r="H208" s="290"/>
      <c r="I208" s="290"/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89"/>
      <c r="AK208" s="289"/>
      <c r="AL208" s="289"/>
    </row>
    <row r="209">
      <c r="A209" s="289"/>
      <c r="B209" s="290"/>
      <c r="C209" s="290"/>
      <c r="D209" s="290"/>
      <c r="E209" s="290"/>
      <c r="F209" s="290"/>
      <c r="G209" s="290"/>
      <c r="H209" s="290"/>
      <c r="I209" s="290"/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  <c r="W209" s="290"/>
      <c r="X209" s="290"/>
      <c r="Y209" s="290"/>
      <c r="Z209" s="290"/>
      <c r="AA209" s="290"/>
      <c r="AB209" s="290"/>
      <c r="AC209" s="290"/>
      <c r="AD209" s="290"/>
      <c r="AE209" s="290"/>
      <c r="AF209" s="290"/>
      <c r="AG209" s="290"/>
      <c r="AH209" s="290"/>
      <c r="AI209" s="290"/>
      <c r="AJ209" s="289"/>
      <c r="AK209" s="289"/>
      <c r="AL209" s="289"/>
    </row>
    <row r="210">
      <c r="A210" s="289"/>
      <c r="B210" s="290"/>
      <c r="C210" s="290"/>
      <c r="D210" s="290"/>
      <c r="E210" s="290"/>
      <c r="F210" s="290"/>
      <c r="G210" s="290"/>
      <c r="H210" s="290"/>
      <c r="I210" s="290"/>
      <c r="J210" s="290"/>
      <c r="K210" s="290"/>
      <c r="L210" s="29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  <c r="W210" s="290"/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89"/>
      <c r="AK210" s="289"/>
      <c r="AL210" s="289"/>
    </row>
    <row r="211">
      <c r="A211" s="289"/>
      <c r="B211" s="290"/>
      <c r="C211" s="290"/>
      <c r="D211" s="290"/>
      <c r="E211" s="290"/>
      <c r="F211" s="290"/>
      <c r="G211" s="290"/>
      <c r="H211" s="290"/>
      <c r="I211" s="290"/>
      <c r="J211" s="290"/>
      <c r="K211" s="290"/>
      <c r="L211" s="29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89"/>
      <c r="AK211" s="289"/>
      <c r="AL211" s="289"/>
    </row>
    <row r="212">
      <c r="A212" s="289"/>
      <c r="B212" s="290"/>
      <c r="C212" s="290"/>
      <c r="D212" s="290"/>
      <c r="E212" s="290"/>
      <c r="F212" s="290"/>
      <c r="G212" s="290"/>
      <c r="H212" s="290"/>
      <c r="I212" s="290"/>
      <c r="J212" s="290"/>
      <c r="K212" s="290"/>
      <c r="L212" s="29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89"/>
      <c r="AK212" s="289"/>
      <c r="AL212" s="289"/>
    </row>
    <row r="213">
      <c r="A213" s="289"/>
      <c r="B213" s="290"/>
      <c r="C213" s="290"/>
      <c r="D213" s="290"/>
      <c r="E213" s="290"/>
      <c r="F213" s="290"/>
      <c r="G213" s="290"/>
      <c r="H213" s="290"/>
      <c r="I213" s="290"/>
      <c r="J213" s="290"/>
      <c r="K213" s="290"/>
      <c r="L213" s="29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89"/>
      <c r="AK213" s="289"/>
      <c r="AL213" s="289"/>
    </row>
    <row r="214">
      <c r="A214" s="289"/>
      <c r="B214" s="290"/>
      <c r="C214" s="290"/>
      <c r="D214" s="290"/>
      <c r="E214" s="290"/>
      <c r="F214" s="290"/>
      <c r="G214" s="290"/>
      <c r="H214" s="290"/>
      <c r="I214" s="290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89"/>
      <c r="AK214" s="289"/>
      <c r="AL214" s="289"/>
    </row>
    <row r="215">
      <c r="A215" s="289"/>
      <c r="B215" s="290"/>
      <c r="C215" s="290"/>
      <c r="D215" s="290"/>
      <c r="E215" s="290"/>
      <c r="F215" s="290"/>
      <c r="G215" s="290"/>
      <c r="H215" s="290"/>
      <c r="I215" s="290"/>
      <c r="J215" s="290"/>
      <c r="K215" s="290"/>
      <c r="L215" s="29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89"/>
      <c r="AK215" s="289"/>
      <c r="AL215" s="289"/>
    </row>
    <row r="216">
      <c r="A216" s="289"/>
      <c r="B216" s="290"/>
      <c r="C216" s="290"/>
      <c r="D216" s="290"/>
      <c r="E216" s="290"/>
      <c r="F216" s="290"/>
      <c r="G216" s="290"/>
      <c r="H216" s="290"/>
      <c r="I216" s="290"/>
      <c r="J216" s="290"/>
      <c r="K216" s="290"/>
      <c r="L216" s="29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89"/>
      <c r="AK216" s="289"/>
      <c r="AL216" s="289"/>
    </row>
    <row r="217">
      <c r="A217" s="289"/>
      <c r="B217" s="290"/>
      <c r="C217" s="290"/>
      <c r="D217" s="290"/>
      <c r="E217" s="290"/>
      <c r="F217" s="290"/>
      <c r="G217" s="290"/>
      <c r="H217" s="290"/>
      <c r="I217" s="290"/>
      <c r="J217" s="290"/>
      <c r="K217" s="290"/>
      <c r="L217" s="29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  <c r="W217" s="290"/>
      <c r="X217" s="290"/>
      <c r="Y217" s="290"/>
      <c r="Z217" s="290"/>
      <c r="AA217" s="290"/>
      <c r="AB217" s="290"/>
      <c r="AC217" s="290"/>
      <c r="AD217" s="290"/>
      <c r="AE217" s="290"/>
      <c r="AF217" s="290"/>
      <c r="AG217" s="290"/>
      <c r="AH217" s="290"/>
      <c r="AI217" s="290"/>
      <c r="AJ217" s="289"/>
      <c r="AK217" s="289"/>
      <c r="AL217" s="289"/>
    </row>
    <row r="218">
      <c r="A218" s="289"/>
      <c r="B218" s="290"/>
      <c r="C218" s="290"/>
      <c r="D218" s="290"/>
      <c r="E218" s="290"/>
      <c r="F218" s="290"/>
      <c r="G218" s="290"/>
      <c r="H218" s="290"/>
      <c r="I218" s="290"/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  <c r="AA218" s="290"/>
      <c r="AB218" s="290"/>
      <c r="AC218" s="290"/>
      <c r="AD218" s="290"/>
      <c r="AE218" s="290"/>
      <c r="AF218" s="290"/>
      <c r="AG218" s="290"/>
      <c r="AH218" s="290"/>
      <c r="AI218" s="290"/>
      <c r="AJ218" s="289"/>
      <c r="AK218" s="289"/>
      <c r="AL218" s="289"/>
    </row>
    <row r="219">
      <c r="A219" s="289"/>
      <c r="B219" s="290"/>
      <c r="C219" s="290"/>
      <c r="D219" s="290"/>
      <c r="E219" s="290"/>
      <c r="F219" s="290"/>
      <c r="G219" s="290"/>
      <c r="H219" s="290"/>
      <c r="I219" s="290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89"/>
      <c r="AK219" s="289"/>
      <c r="AL219" s="289"/>
    </row>
    <row r="220">
      <c r="A220" s="289"/>
      <c r="B220" s="290"/>
      <c r="C220" s="290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89"/>
      <c r="AK220" s="289"/>
      <c r="AL220" s="289"/>
    </row>
    <row r="221">
      <c r="A221" s="289"/>
      <c r="B221" s="290"/>
      <c r="C221" s="290"/>
      <c r="D221" s="290"/>
      <c r="E221" s="290"/>
      <c r="F221" s="290"/>
      <c r="G221" s="290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89"/>
      <c r="AK221" s="289"/>
      <c r="AL221" s="289"/>
    </row>
    <row r="222">
      <c r="A222" s="289"/>
      <c r="B222" s="290"/>
      <c r="C222" s="290"/>
      <c r="D222" s="290"/>
      <c r="E222" s="290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89"/>
      <c r="AK222" s="289"/>
      <c r="AL222" s="289"/>
    </row>
    <row r="223">
      <c r="A223" s="289"/>
      <c r="B223" s="290"/>
      <c r="C223" s="290"/>
      <c r="D223" s="290"/>
      <c r="E223" s="290"/>
      <c r="F223" s="290"/>
      <c r="G223" s="290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89"/>
      <c r="AK223" s="289"/>
      <c r="AL223" s="289"/>
    </row>
    <row r="224">
      <c r="A224" s="289"/>
      <c r="B224" s="290"/>
      <c r="C224" s="290"/>
      <c r="D224" s="290"/>
      <c r="E224" s="290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89"/>
      <c r="AK224" s="289"/>
      <c r="AL224" s="289"/>
    </row>
    <row r="225">
      <c r="A225" s="289"/>
      <c r="B225" s="290"/>
      <c r="C225" s="290"/>
      <c r="D225" s="290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90"/>
      <c r="AI225" s="290"/>
      <c r="AJ225" s="289"/>
      <c r="AK225" s="289"/>
      <c r="AL225" s="289"/>
    </row>
    <row r="226">
      <c r="A226" s="289"/>
      <c r="B226" s="290"/>
      <c r="C226" s="290"/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89"/>
      <c r="AK226" s="289"/>
      <c r="AL226" s="289"/>
    </row>
    <row r="227">
      <c r="A227" s="289"/>
      <c r="B227" s="290"/>
      <c r="C227" s="290"/>
      <c r="D227" s="290"/>
      <c r="E227" s="290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89"/>
      <c r="AK227" s="289"/>
      <c r="AL227" s="289"/>
    </row>
    <row r="228">
      <c r="A228" s="289"/>
      <c r="B228" s="290"/>
      <c r="C228" s="290"/>
      <c r="D228" s="290"/>
      <c r="E228" s="290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89"/>
      <c r="AK228" s="289"/>
      <c r="AL228" s="289"/>
    </row>
    <row r="229">
      <c r="A229" s="289"/>
      <c r="B229" s="290"/>
      <c r="C229" s="290"/>
      <c r="D229" s="290"/>
      <c r="E229" s="290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89"/>
      <c r="AK229" s="289"/>
      <c r="AL229" s="289"/>
    </row>
    <row r="230">
      <c r="A230" s="289"/>
      <c r="B230" s="290"/>
      <c r="C230" s="290"/>
      <c r="D230" s="290"/>
      <c r="E230" s="290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89"/>
      <c r="AK230" s="289"/>
      <c r="AL230" s="289"/>
    </row>
    <row r="231">
      <c r="A231" s="289"/>
      <c r="B231" s="290"/>
      <c r="C231" s="290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89"/>
      <c r="AK231" s="289"/>
      <c r="AL231" s="289"/>
    </row>
    <row r="232">
      <c r="A232" s="289"/>
      <c r="B232" s="290"/>
      <c r="C232" s="290"/>
      <c r="D232" s="290"/>
      <c r="E232" s="290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89"/>
      <c r="AK232" s="289"/>
      <c r="AL232" s="289"/>
    </row>
    <row r="233">
      <c r="A233" s="289"/>
      <c r="B233" s="290"/>
      <c r="C233" s="290"/>
      <c r="D233" s="290"/>
      <c r="E233" s="290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90"/>
      <c r="AI233" s="290"/>
      <c r="AJ233" s="289"/>
      <c r="AK233" s="289"/>
      <c r="AL233" s="289"/>
    </row>
    <row r="234">
      <c r="A234" s="289"/>
      <c r="B234" s="290"/>
      <c r="C234" s="290"/>
      <c r="D234" s="290"/>
      <c r="E234" s="290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89"/>
      <c r="AK234" s="289"/>
      <c r="AL234" s="289"/>
    </row>
    <row r="235">
      <c r="A235" s="289"/>
      <c r="B235" s="290"/>
      <c r="C235" s="290"/>
      <c r="D235" s="290"/>
      <c r="E235" s="290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89"/>
      <c r="AK235" s="289"/>
      <c r="AL235" s="289"/>
    </row>
    <row r="236">
      <c r="A236" s="289"/>
      <c r="B236" s="290"/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89"/>
      <c r="AK236" s="289"/>
      <c r="AL236" s="289"/>
    </row>
    <row r="237">
      <c r="A237" s="289"/>
      <c r="B237" s="290"/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89"/>
      <c r="AK237" s="289"/>
      <c r="AL237" s="289"/>
    </row>
    <row r="238">
      <c r="A238" s="289"/>
      <c r="B238" s="290"/>
      <c r="C238" s="290"/>
      <c r="D238" s="290"/>
      <c r="E238" s="290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89"/>
      <c r="AK238" s="289"/>
      <c r="AL238" s="289"/>
    </row>
    <row r="239">
      <c r="A239" s="289"/>
      <c r="B239" s="290"/>
      <c r="C239" s="290"/>
      <c r="D239" s="290"/>
      <c r="E239" s="290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89"/>
      <c r="AK239" s="289"/>
      <c r="AL239" s="289"/>
    </row>
    <row r="240">
      <c r="A240" s="289"/>
      <c r="B240" s="290"/>
      <c r="C240" s="290"/>
      <c r="D240" s="290"/>
      <c r="E240" s="290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89"/>
      <c r="AK240" s="289"/>
      <c r="AL240" s="289"/>
    </row>
    <row r="241">
      <c r="A241" s="289"/>
      <c r="B241" s="290"/>
      <c r="C241" s="290"/>
      <c r="D241" s="290"/>
      <c r="E241" s="290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289"/>
      <c r="AK241" s="289"/>
      <c r="AL241" s="289"/>
    </row>
    <row r="242">
      <c r="A242" s="289"/>
      <c r="B242" s="290"/>
      <c r="C242" s="290"/>
      <c r="D242" s="290"/>
      <c r="E242" s="290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89"/>
      <c r="AK242" s="289"/>
      <c r="AL242" s="289"/>
    </row>
    <row r="243">
      <c r="A243" s="289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89"/>
      <c r="AK243" s="289"/>
      <c r="AL243" s="289"/>
    </row>
    <row r="244">
      <c r="A244" s="289"/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89"/>
      <c r="AK244" s="289"/>
      <c r="AL244" s="289"/>
    </row>
    <row r="245">
      <c r="A245" s="289"/>
      <c r="B245" s="290"/>
      <c r="C245" s="290"/>
      <c r="D245" s="290"/>
      <c r="E245" s="290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89"/>
      <c r="AK245" s="289"/>
      <c r="AL245" s="289"/>
    </row>
    <row r="246">
      <c r="A246" s="289"/>
      <c r="B246" s="290"/>
      <c r="C246" s="290"/>
      <c r="D246" s="290"/>
      <c r="E246" s="290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89"/>
      <c r="AK246" s="289"/>
      <c r="AL246" s="289"/>
    </row>
    <row r="247">
      <c r="A247" s="289"/>
      <c r="B247" s="290"/>
      <c r="C247" s="290"/>
      <c r="D247" s="290"/>
      <c r="E247" s="290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89"/>
      <c r="AK247" s="289"/>
      <c r="AL247" s="289"/>
    </row>
    <row r="248">
      <c r="A248" s="289"/>
      <c r="B248" s="290"/>
      <c r="C248" s="290"/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89"/>
      <c r="AK248" s="289"/>
      <c r="AL248" s="289"/>
    </row>
    <row r="249">
      <c r="A249" s="289"/>
      <c r="B249" s="290"/>
      <c r="C249" s="290"/>
      <c r="D249" s="290"/>
      <c r="E249" s="290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90"/>
      <c r="AI249" s="290"/>
      <c r="AJ249" s="289"/>
      <c r="AK249" s="289"/>
      <c r="AL249" s="289"/>
    </row>
    <row r="250">
      <c r="A250" s="289"/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89"/>
      <c r="AK250" s="289"/>
      <c r="AL250" s="289"/>
    </row>
    <row r="251">
      <c r="A251" s="289"/>
      <c r="B251" s="290"/>
      <c r="C251" s="290"/>
      <c r="D251" s="290"/>
      <c r="E251" s="290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89"/>
      <c r="AK251" s="289"/>
      <c r="AL251" s="289"/>
    </row>
    <row r="252">
      <c r="A252" s="289"/>
      <c r="B252" s="290"/>
      <c r="C252" s="290"/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89"/>
      <c r="AK252" s="289"/>
      <c r="AL252" s="289"/>
    </row>
    <row r="253">
      <c r="A253" s="289"/>
      <c r="B253" s="290"/>
      <c r="C253" s="290"/>
      <c r="D253" s="290"/>
      <c r="E253" s="290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89"/>
      <c r="AK253" s="289"/>
      <c r="AL253" s="289"/>
    </row>
    <row r="254">
      <c r="A254" s="289"/>
      <c r="B254" s="290"/>
      <c r="C254" s="290"/>
      <c r="D254" s="290"/>
      <c r="E254" s="290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89"/>
      <c r="AK254" s="289"/>
      <c r="AL254" s="289"/>
    </row>
    <row r="255">
      <c r="A255" s="289"/>
      <c r="B255" s="290"/>
      <c r="C255" s="290"/>
      <c r="D255" s="290"/>
      <c r="E255" s="290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89"/>
      <c r="AK255" s="289"/>
      <c r="AL255" s="289"/>
    </row>
    <row r="256">
      <c r="A256" s="289"/>
      <c r="B256" s="290"/>
      <c r="C256" s="290"/>
      <c r="D256" s="290"/>
      <c r="E256" s="290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89"/>
      <c r="AK256" s="289"/>
      <c r="AL256" s="289"/>
    </row>
    <row r="257">
      <c r="A257" s="289"/>
      <c r="B257" s="290"/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290"/>
      <c r="AC257" s="290"/>
      <c r="AD257" s="290"/>
      <c r="AE257" s="290"/>
      <c r="AF257" s="290"/>
      <c r="AG257" s="290"/>
      <c r="AH257" s="290"/>
      <c r="AI257" s="290"/>
      <c r="AJ257" s="289"/>
      <c r="AK257" s="289"/>
      <c r="AL257" s="289"/>
    </row>
    <row r="258">
      <c r="A258" s="289"/>
      <c r="B258" s="290"/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290"/>
      <c r="AC258" s="290"/>
      <c r="AD258" s="290"/>
      <c r="AE258" s="290"/>
      <c r="AF258" s="290"/>
      <c r="AG258" s="290"/>
      <c r="AH258" s="290"/>
      <c r="AI258" s="290"/>
      <c r="AJ258" s="289"/>
      <c r="AK258" s="289"/>
      <c r="AL258" s="289"/>
    </row>
    <row r="259">
      <c r="A259" s="289"/>
      <c r="B259" s="290"/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290"/>
      <c r="AC259" s="290"/>
      <c r="AD259" s="290"/>
      <c r="AE259" s="290"/>
      <c r="AF259" s="290"/>
      <c r="AG259" s="290"/>
      <c r="AH259" s="290"/>
      <c r="AI259" s="290"/>
      <c r="AJ259" s="289"/>
      <c r="AK259" s="289"/>
      <c r="AL259" s="289"/>
    </row>
    <row r="260">
      <c r="A260" s="289"/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89"/>
      <c r="AK260" s="289"/>
      <c r="AL260" s="289"/>
    </row>
    <row r="261">
      <c r="A261" s="289"/>
      <c r="B261" s="290"/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89"/>
      <c r="AK261" s="289"/>
      <c r="AL261" s="289"/>
    </row>
    <row r="262">
      <c r="A262" s="289"/>
      <c r="B262" s="290"/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290"/>
      <c r="AC262" s="290"/>
      <c r="AD262" s="290"/>
      <c r="AE262" s="290"/>
      <c r="AF262" s="290"/>
      <c r="AG262" s="290"/>
      <c r="AH262" s="290"/>
      <c r="AI262" s="290"/>
      <c r="AJ262" s="289"/>
      <c r="AK262" s="289"/>
      <c r="AL262" s="289"/>
    </row>
    <row r="263">
      <c r="A263" s="289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290"/>
      <c r="AC263" s="290"/>
      <c r="AD263" s="290"/>
      <c r="AE263" s="290"/>
      <c r="AF263" s="290"/>
      <c r="AG263" s="290"/>
      <c r="AH263" s="290"/>
      <c r="AI263" s="290"/>
      <c r="AJ263" s="289"/>
      <c r="AK263" s="289"/>
      <c r="AL263" s="289"/>
    </row>
    <row r="264">
      <c r="A264" s="289"/>
      <c r="B264" s="290"/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290"/>
      <c r="AC264" s="290"/>
      <c r="AD264" s="290"/>
      <c r="AE264" s="290"/>
      <c r="AF264" s="290"/>
      <c r="AG264" s="290"/>
      <c r="AH264" s="290"/>
      <c r="AI264" s="290"/>
      <c r="AJ264" s="289"/>
      <c r="AK264" s="289"/>
      <c r="AL264" s="289"/>
    </row>
    <row r="265">
      <c r="A265" s="289"/>
      <c r="B265" s="290"/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290"/>
      <c r="AC265" s="290"/>
      <c r="AD265" s="290"/>
      <c r="AE265" s="290"/>
      <c r="AF265" s="290"/>
      <c r="AG265" s="290"/>
      <c r="AH265" s="290"/>
      <c r="AI265" s="290"/>
      <c r="AJ265" s="289"/>
      <c r="AK265" s="289"/>
      <c r="AL265" s="289"/>
    </row>
    <row r="266">
      <c r="A266" s="289"/>
      <c r="B266" s="290"/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89"/>
      <c r="AK266" s="289"/>
      <c r="AL266" s="289"/>
    </row>
    <row r="267">
      <c r="A267" s="289"/>
      <c r="B267" s="290"/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89"/>
      <c r="AK267" s="289"/>
      <c r="AL267" s="289"/>
    </row>
    <row r="268">
      <c r="A268" s="289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89"/>
      <c r="AK268" s="289"/>
      <c r="AL268" s="289"/>
    </row>
    <row r="269">
      <c r="A269" s="289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89"/>
      <c r="AK269" s="289"/>
      <c r="AL269" s="289"/>
    </row>
    <row r="270">
      <c r="A270" s="289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89"/>
      <c r="AK270" s="289"/>
      <c r="AL270" s="289"/>
    </row>
    <row r="271">
      <c r="A271" s="289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89"/>
      <c r="AK271" s="289"/>
      <c r="AL271" s="289"/>
    </row>
    <row r="272">
      <c r="A272" s="289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89"/>
      <c r="AK272" s="289"/>
      <c r="AL272" s="289"/>
    </row>
    <row r="273">
      <c r="A273" s="289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290"/>
      <c r="AC273" s="290"/>
      <c r="AD273" s="290"/>
      <c r="AE273" s="290"/>
      <c r="AF273" s="290"/>
      <c r="AG273" s="290"/>
      <c r="AH273" s="290"/>
      <c r="AI273" s="290"/>
      <c r="AJ273" s="289"/>
      <c r="AK273" s="289"/>
      <c r="AL273" s="289"/>
    </row>
    <row r="274">
      <c r="A274" s="289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89"/>
      <c r="AK274" s="289"/>
      <c r="AL274" s="289"/>
    </row>
    <row r="275">
      <c r="A275" s="289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89"/>
      <c r="AK275" s="289"/>
      <c r="AL275" s="289"/>
    </row>
    <row r="276">
      <c r="A276" s="289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89"/>
      <c r="AK276" s="289"/>
      <c r="AL276" s="289"/>
    </row>
    <row r="277">
      <c r="A277" s="289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89"/>
      <c r="AK277" s="289"/>
      <c r="AL277" s="289"/>
    </row>
    <row r="278">
      <c r="A278" s="289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89"/>
      <c r="AK278" s="289"/>
      <c r="AL278" s="289"/>
    </row>
    <row r="279">
      <c r="A279" s="289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89"/>
      <c r="AK279" s="289"/>
      <c r="AL279" s="289"/>
    </row>
    <row r="280">
      <c r="A280" s="289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89"/>
      <c r="AK280" s="289"/>
      <c r="AL280" s="289"/>
    </row>
    <row r="281">
      <c r="A281" s="289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290"/>
      <c r="AC281" s="290"/>
      <c r="AD281" s="290"/>
      <c r="AE281" s="290"/>
      <c r="AF281" s="290"/>
      <c r="AG281" s="290"/>
      <c r="AH281" s="290"/>
      <c r="AI281" s="290"/>
      <c r="AJ281" s="289"/>
      <c r="AK281" s="289"/>
      <c r="AL281" s="289"/>
    </row>
    <row r="282">
      <c r="A282" s="289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  <c r="AE282" s="290"/>
      <c r="AF282" s="290"/>
      <c r="AG282" s="290"/>
      <c r="AH282" s="290"/>
      <c r="AI282" s="290"/>
      <c r="AJ282" s="289"/>
      <c r="AK282" s="289"/>
      <c r="AL282" s="289"/>
    </row>
    <row r="283">
      <c r="A283" s="289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290"/>
      <c r="AE283" s="290"/>
      <c r="AF283" s="290"/>
      <c r="AG283" s="290"/>
      <c r="AH283" s="290"/>
      <c r="AI283" s="290"/>
      <c r="AJ283" s="289"/>
      <c r="AK283" s="289"/>
      <c r="AL283" s="289"/>
    </row>
    <row r="284">
      <c r="A284" s="289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290"/>
      <c r="AC284" s="290"/>
      <c r="AD284" s="290"/>
      <c r="AE284" s="290"/>
      <c r="AF284" s="290"/>
      <c r="AG284" s="290"/>
      <c r="AH284" s="290"/>
      <c r="AI284" s="290"/>
      <c r="AJ284" s="289"/>
      <c r="AK284" s="289"/>
      <c r="AL284" s="289"/>
    </row>
    <row r="285">
      <c r="A285" s="289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290"/>
      <c r="AC285" s="290"/>
      <c r="AD285" s="290"/>
      <c r="AE285" s="290"/>
      <c r="AF285" s="290"/>
      <c r="AG285" s="290"/>
      <c r="AH285" s="290"/>
      <c r="AI285" s="290"/>
      <c r="AJ285" s="289"/>
      <c r="AK285" s="289"/>
      <c r="AL285" s="289"/>
    </row>
    <row r="286">
      <c r="A286" s="289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290"/>
      <c r="AC286" s="290"/>
      <c r="AD286" s="290"/>
      <c r="AE286" s="290"/>
      <c r="AF286" s="290"/>
      <c r="AG286" s="290"/>
      <c r="AH286" s="290"/>
      <c r="AI286" s="290"/>
      <c r="AJ286" s="289"/>
      <c r="AK286" s="289"/>
      <c r="AL286" s="289"/>
    </row>
    <row r="287">
      <c r="A287" s="289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290"/>
      <c r="AC287" s="290"/>
      <c r="AD287" s="290"/>
      <c r="AE287" s="290"/>
      <c r="AF287" s="290"/>
      <c r="AG287" s="290"/>
      <c r="AH287" s="290"/>
      <c r="AI287" s="290"/>
      <c r="AJ287" s="289"/>
      <c r="AK287" s="289"/>
      <c r="AL287" s="289"/>
    </row>
    <row r="288">
      <c r="A288" s="289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290"/>
      <c r="AC288" s="290"/>
      <c r="AD288" s="290"/>
      <c r="AE288" s="290"/>
      <c r="AF288" s="290"/>
      <c r="AG288" s="290"/>
      <c r="AH288" s="290"/>
      <c r="AI288" s="290"/>
      <c r="AJ288" s="289"/>
      <c r="AK288" s="289"/>
      <c r="AL288" s="289"/>
    </row>
    <row r="289">
      <c r="A289" s="289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290"/>
      <c r="AH289" s="290"/>
      <c r="AI289" s="290"/>
      <c r="AJ289" s="289"/>
      <c r="AK289" s="289"/>
      <c r="AL289" s="289"/>
    </row>
    <row r="290">
      <c r="A290" s="289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90"/>
      <c r="AI290" s="290"/>
      <c r="AJ290" s="289"/>
      <c r="AK290" s="289"/>
      <c r="AL290" s="289"/>
    </row>
    <row r="291">
      <c r="A291" s="289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  <c r="AA291" s="290"/>
      <c r="AB291" s="290"/>
      <c r="AC291" s="290"/>
      <c r="AD291" s="290"/>
      <c r="AE291" s="290"/>
      <c r="AF291" s="290"/>
      <c r="AG291" s="290"/>
      <c r="AH291" s="290"/>
      <c r="AI291" s="290"/>
      <c r="AJ291" s="289"/>
      <c r="AK291" s="289"/>
      <c r="AL291" s="289"/>
    </row>
    <row r="292">
      <c r="A292" s="289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  <c r="AA292" s="290"/>
      <c r="AB292" s="290"/>
      <c r="AC292" s="290"/>
      <c r="AD292" s="290"/>
      <c r="AE292" s="290"/>
      <c r="AF292" s="290"/>
      <c r="AG292" s="290"/>
      <c r="AH292" s="290"/>
      <c r="AI292" s="290"/>
      <c r="AJ292" s="289"/>
      <c r="AK292" s="289"/>
      <c r="AL292" s="289"/>
    </row>
    <row r="293">
      <c r="A293" s="289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  <c r="AB293" s="290"/>
      <c r="AC293" s="290"/>
      <c r="AD293" s="290"/>
      <c r="AE293" s="290"/>
      <c r="AF293" s="290"/>
      <c r="AG293" s="290"/>
      <c r="AH293" s="290"/>
      <c r="AI293" s="290"/>
      <c r="AJ293" s="289"/>
      <c r="AK293" s="289"/>
      <c r="AL293" s="289"/>
    </row>
    <row r="294">
      <c r="A294" s="289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90"/>
      <c r="AI294" s="290"/>
      <c r="AJ294" s="289"/>
      <c r="AK294" s="289"/>
      <c r="AL294" s="289"/>
    </row>
    <row r="295">
      <c r="A295" s="289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90"/>
      <c r="AI295" s="290"/>
      <c r="AJ295" s="289"/>
      <c r="AK295" s="289"/>
      <c r="AL295" s="289"/>
    </row>
    <row r="296">
      <c r="A296" s="289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90"/>
      <c r="AI296" s="290"/>
      <c r="AJ296" s="289"/>
      <c r="AK296" s="289"/>
      <c r="AL296" s="289"/>
    </row>
    <row r="297">
      <c r="A297" s="289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90"/>
      <c r="AI297" s="290"/>
      <c r="AJ297" s="289"/>
      <c r="AK297" s="289"/>
      <c r="AL297" s="289"/>
    </row>
    <row r="298">
      <c r="A298" s="289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90"/>
      <c r="AI298" s="290"/>
      <c r="AJ298" s="289"/>
      <c r="AK298" s="289"/>
      <c r="AL298" s="289"/>
    </row>
    <row r="299">
      <c r="A299" s="289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90"/>
      <c r="AI299" s="290"/>
      <c r="AJ299" s="289"/>
      <c r="AK299" s="289"/>
      <c r="AL299" s="289"/>
    </row>
    <row r="300">
      <c r="A300" s="289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90"/>
      <c r="AI300" s="290"/>
      <c r="AJ300" s="289"/>
      <c r="AK300" s="289"/>
      <c r="AL300" s="289"/>
    </row>
    <row r="301">
      <c r="A301" s="289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  <c r="AE301" s="290"/>
      <c r="AF301" s="290"/>
      <c r="AG301" s="290"/>
      <c r="AH301" s="290"/>
      <c r="AI301" s="290"/>
      <c r="AJ301" s="289"/>
      <c r="AK301" s="289"/>
      <c r="AL301" s="289"/>
    </row>
    <row r="302">
      <c r="A302" s="289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90"/>
      <c r="AI302" s="290"/>
      <c r="AJ302" s="289"/>
      <c r="AK302" s="289"/>
      <c r="AL302" s="289"/>
    </row>
    <row r="303">
      <c r="A303" s="289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89"/>
      <c r="AK303" s="289"/>
      <c r="AL303" s="289"/>
    </row>
    <row r="304">
      <c r="A304" s="289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  <c r="AA304" s="290"/>
      <c r="AB304" s="290"/>
      <c r="AC304" s="290"/>
      <c r="AD304" s="290"/>
      <c r="AE304" s="290"/>
      <c r="AF304" s="290"/>
      <c r="AG304" s="290"/>
      <c r="AH304" s="290"/>
      <c r="AI304" s="290"/>
      <c r="AJ304" s="289"/>
      <c r="AK304" s="289"/>
      <c r="AL304" s="289"/>
    </row>
    <row r="305">
      <c r="A305" s="289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  <c r="AA305" s="290"/>
      <c r="AB305" s="290"/>
      <c r="AC305" s="290"/>
      <c r="AD305" s="290"/>
      <c r="AE305" s="290"/>
      <c r="AF305" s="290"/>
      <c r="AG305" s="290"/>
      <c r="AH305" s="290"/>
      <c r="AI305" s="290"/>
      <c r="AJ305" s="289"/>
      <c r="AK305" s="289"/>
      <c r="AL305" s="289"/>
    </row>
    <row r="306">
      <c r="A306" s="289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  <c r="AA306" s="290"/>
      <c r="AB306" s="290"/>
      <c r="AC306" s="290"/>
      <c r="AD306" s="290"/>
      <c r="AE306" s="290"/>
      <c r="AF306" s="290"/>
      <c r="AG306" s="290"/>
      <c r="AH306" s="290"/>
      <c r="AI306" s="290"/>
      <c r="AJ306" s="289"/>
      <c r="AK306" s="289"/>
      <c r="AL306" s="289"/>
    </row>
    <row r="307">
      <c r="A307" s="289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290"/>
      <c r="AE307" s="290"/>
      <c r="AF307" s="290"/>
      <c r="AG307" s="290"/>
      <c r="AH307" s="290"/>
      <c r="AI307" s="290"/>
      <c r="AJ307" s="289"/>
      <c r="AK307" s="289"/>
      <c r="AL307" s="289"/>
    </row>
    <row r="308">
      <c r="A308" s="289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  <c r="AA308" s="290"/>
      <c r="AB308" s="290"/>
      <c r="AC308" s="290"/>
      <c r="AD308" s="290"/>
      <c r="AE308" s="290"/>
      <c r="AF308" s="290"/>
      <c r="AG308" s="290"/>
      <c r="AH308" s="290"/>
      <c r="AI308" s="290"/>
      <c r="AJ308" s="289"/>
      <c r="AK308" s="289"/>
      <c r="AL308" s="289"/>
    </row>
    <row r="309">
      <c r="A309" s="289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  <c r="AB309" s="290"/>
      <c r="AC309" s="290"/>
      <c r="AD309" s="290"/>
      <c r="AE309" s="290"/>
      <c r="AF309" s="290"/>
      <c r="AG309" s="290"/>
      <c r="AH309" s="290"/>
      <c r="AI309" s="290"/>
      <c r="AJ309" s="289"/>
      <c r="AK309" s="289"/>
      <c r="AL309" s="289"/>
    </row>
    <row r="310">
      <c r="A310" s="289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90"/>
      <c r="AI310" s="290"/>
      <c r="AJ310" s="289"/>
      <c r="AK310" s="289"/>
      <c r="AL310" s="289"/>
    </row>
    <row r="311">
      <c r="A311" s="289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90"/>
      <c r="AI311" s="290"/>
      <c r="AJ311" s="289"/>
      <c r="AK311" s="289"/>
      <c r="AL311" s="289"/>
    </row>
    <row r="312">
      <c r="A312" s="289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90"/>
      <c r="AI312" s="290"/>
      <c r="AJ312" s="289"/>
      <c r="AK312" s="289"/>
      <c r="AL312" s="289"/>
    </row>
    <row r="313">
      <c r="A313" s="289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90"/>
      <c r="AI313" s="290"/>
      <c r="AJ313" s="289"/>
      <c r="AK313" s="289"/>
      <c r="AL313" s="289"/>
    </row>
    <row r="314">
      <c r="A314" s="289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  <c r="AA314" s="290"/>
      <c r="AB314" s="290"/>
      <c r="AC314" s="290"/>
      <c r="AD314" s="290"/>
      <c r="AE314" s="290"/>
      <c r="AF314" s="290"/>
      <c r="AG314" s="290"/>
      <c r="AH314" s="290"/>
      <c r="AI314" s="290"/>
      <c r="AJ314" s="289"/>
      <c r="AK314" s="289"/>
      <c r="AL314" s="289"/>
    </row>
    <row r="315">
      <c r="A315" s="289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  <c r="AA315" s="290"/>
      <c r="AB315" s="290"/>
      <c r="AC315" s="290"/>
      <c r="AD315" s="290"/>
      <c r="AE315" s="290"/>
      <c r="AF315" s="290"/>
      <c r="AG315" s="290"/>
      <c r="AH315" s="290"/>
      <c r="AI315" s="290"/>
      <c r="AJ315" s="289"/>
      <c r="AK315" s="289"/>
      <c r="AL315" s="289"/>
    </row>
    <row r="316">
      <c r="A316" s="289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  <c r="AA316" s="290"/>
      <c r="AB316" s="290"/>
      <c r="AC316" s="290"/>
      <c r="AD316" s="290"/>
      <c r="AE316" s="290"/>
      <c r="AF316" s="290"/>
      <c r="AG316" s="290"/>
      <c r="AH316" s="290"/>
      <c r="AI316" s="290"/>
      <c r="AJ316" s="289"/>
      <c r="AK316" s="289"/>
      <c r="AL316" s="289"/>
    </row>
    <row r="317">
      <c r="A317" s="289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  <c r="AA317" s="290"/>
      <c r="AB317" s="290"/>
      <c r="AC317" s="290"/>
      <c r="AD317" s="290"/>
      <c r="AE317" s="290"/>
      <c r="AF317" s="290"/>
      <c r="AG317" s="290"/>
      <c r="AH317" s="290"/>
      <c r="AI317" s="290"/>
      <c r="AJ317" s="289"/>
      <c r="AK317" s="289"/>
      <c r="AL317" s="289"/>
    </row>
    <row r="318">
      <c r="A318" s="289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  <c r="AA318" s="290"/>
      <c r="AB318" s="290"/>
      <c r="AC318" s="290"/>
      <c r="AD318" s="290"/>
      <c r="AE318" s="290"/>
      <c r="AF318" s="290"/>
      <c r="AG318" s="290"/>
      <c r="AH318" s="290"/>
      <c r="AI318" s="290"/>
      <c r="AJ318" s="289"/>
      <c r="AK318" s="289"/>
      <c r="AL318" s="289"/>
    </row>
    <row r="319">
      <c r="A319" s="289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290"/>
      <c r="AE319" s="290"/>
      <c r="AF319" s="290"/>
      <c r="AG319" s="290"/>
      <c r="AH319" s="290"/>
      <c r="AI319" s="290"/>
      <c r="AJ319" s="289"/>
      <c r="AK319" s="289"/>
      <c r="AL319" s="289"/>
    </row>
    <row r="320">
      <c r="A320" s="289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  <c r="AA320" s="290"/>
      <c r="AB320" s="290"/>
      <c r="AC320" s="290"/>
      <c r="AD320" s="290"/>
      <c r="AE320" s="290"/>
      <c r="AF320" s="290"/>
      <c r="AG320" s="290"/>
      <c r="AH320" s="290"/>
      <c r="AI320" s="290"/>
      <c r="AJ320" s="289"/>
      <c r="AK320" s="289"/>
      <c r="AL320" s="289"/>
    </row>
    <row r="321">
      <c r="A321" s="289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  <c r="AA321" s="290"/>
      <c r="AB321" s="290"/>
      <c r="AC321" s="290"/>
      <c r="AD321" s="290"/>
      <c r="AE321" s="290"/>
      <c r="AF321" s="290"/>
      <c r="AG321" s="290"/>
      <c r="AH321" s="290"/>
      <c r="AI321" s="290"/>
      <c r="AJ321" s="289"/>
      <c r="AK321" s="289"/>
      <c r="AL321" s="289"/>
    </row>
    <row r="322">
      <c r="A322" s="289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  <c r="AA322" s="290"/>
      <c r="AB322" s="290"/>
      <c r="AC322" s="290"/>
      <c r="AD322" s="290"/>
      <c r="AE322" s="290"/>
      <c r="AF322" s="290"/>
      <c r="AG322" s="290"/>
      <c r="AH322" s="290"/>
      <c r="AI322" s="290"/>
      <c r="AJ322" s="289"/>
      <c r="AK322" s="289"/>
      <c r="AL322" s="289"/>
    </row>
    <row r="323">
      <c r="A323" s="289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  <c r="AA323" s="290"/>
      <c r="AB323" s="290"/>
      <c r="AC323" s="290"/>
      <c r="AD323" s="290"/>
      <c r="AE323" s="290"/>
      <c r="AF323" s="290"/>
      <c r="AG323" s="290"/>
      <c r="AH323" s="290"/>
      <c r="AI323" s="290"/>
      <c r="AJ323" s="289"/>
      <c r="AK323" s="289"/>
      <c r="AL323" s="289"/>
    </row>
    <row r="324">
      <c r="A324" s="289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  <c r="AA324" s="290"/>
      <c r="AB324" s="290"/>
      <c r="AC324" s="290"/>
      <c r="AD324" s="290"/>
      <c r="AE324" s="290"/>
      <c r="AF324" s="290"/>
      <c r="AG324" s="290"/>
      <c r="AH324" s="290"/>
      <c r="AI324" s="290"/>
      <c r="AJ324" s="289"/>
      <c r="AK324" s="289"/>
      <c r="AL324" s="289"/>
    </row>
    <row r="325">
      <c r="A325" s="289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  <c r="AA325" s="290"/>
      <c r="AB325" s="290"/>
      <c r="AC325" s="290"/>
      <c r="AD325" s="290"/>
      <c r="AE325" s="290"/>
      <c r="AF325" s="290"/>
      <c r="AG325" s="290"/>
      <c r="AH325" s="290"/>
      <c r="AI325" s="290"/>
      <c r="AJ325" s="289"/>
      <c r="AK325" s="289"/>
      <c r="AL325" s="289"/>
    </row>
    <row r="326">
      <c r="A326" s="289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  <c r="AA326" s="290"/>
      <c r="AB326" s="290"/>
      <c r="AC326" s="290"/>
      <c r="AD326" s="290"/>
      <c r="AE326" s="290"/>
      <c r="AF326" s="290"/>
      <c r="AG326" s="290"/>
      <c r="AH326" s="290"/>
      <c r="AI326" s="290"/>
      <c r="AJ326" s="289"/>
      <c r="AK326" s="289"/>
      <c r="AL326" s="289"/>
    </row>
    <row r="327">
      <c r="A327" s="289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  <c r="AA327" s="290"/>
      <c r="AB327" s="290"/>
      <c r="AC327" s="290"/>
      <c r="AD327" s="290"/>
      <c r="AE327" s="290"/>
      <c r="AF327" s="290"/>
      <c r="AG327" s="290"/>
      <c r="AH327" s="290"/>
      <c r="AI327" s="290"/>
      <c r="AJ327" s="289"/>
      <c r="AK327" s="289"/>
      <c r="AL327" s="289"/>
    </row>
    <row r="328">
      <c r="A328" s="289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  <c r="AA328" s="290"/>
      <c r="AB328" s="290"/>
      <c r="AC328" s="290"/>
      <c r="AD328" s="290"/>
      <c r="AE328" s="290"/>
      <c r="AF328" s="290"/>
      <c r="AG328" s="290"/>
      <c r="AH328" s="290"/>
      <c r="AI328" s="290"/>
      <c r="AJ328" s="289"/>
      <c r="AK328" s="289"/>
      <c r="AL328" s="289"/>
    </row>
    <row r="329">
      <c r="A329" s="289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  <c r="AA329" s="290"/>
      <c r="AB329" s="290"/>
      <c r="AC329" s="290"/>
      <c r="AD329" s="290"/>
      <c r="AE329" s="290"/>
      <c r="AF329" s="290"/>
      <c r="AG329" s="290"/>
      <c r="AH329" s="290"/>
      <c r="AI329" s="290"/>
      <c r="AJ329" s="289"/>
      <c r="AK329" s="289"/>
      <c r="AL329" s="289"/>
    </row>
    <row r="330">
      <c r="A330" s="289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  <c r="AA330" s="290"/>
      <c r="AB330" s="290"/>
      <c r="AC330" s="290"/>
      <c r="AD330" s="290"/>
      <c r="AE330" s="290"/>
      <c r="AF330" s="290"/>
      <c r="AG330" s="290"/>
      <c r="AH330" s="290"/>
      <c r="AI330" s="290"/>
      <c r="AJ330" s="289"/>
      <c r="AK330" s="289"/>
      <c r="AL330" s="289"/>
    </row>
    <row r="331">
      <c r="A331" s="289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290"/>
      <c r="AE331" s="290"/>
      <c r="AF331" s="290"/>
      <c r="AG331" s="290"/>
      <c r="AH331" s="290"/>
      <c r="AI331" s="290"/>
      <c r="AJ331" s="289"/>
      <c r="AK331" s="289"/>
      <c r="AL331" s="289"/>
    </row>
    <row r="332">
      <c r="A332" s="289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  <c r="AA332" s="290"/>
      <c r="AB332" s="290"/>
      <c r="AC332" s="290"/>
      <c r="AD332" s="290"/>
      <c r="AE332" s="290"/>
      <c r="AF332" s="290"/>
      <c r="AG332" s="290"/>
      <c r="AH332" s="290"/>
      <c r="AI332" s="290"/>
      <c r="AJ332" s="289"/>
      <c r="AK332" s="289"/>
      <c r="AL332" s="289"/>
    </row>
    <row r="333">
      <c r="A333" s="289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  <c r="AA333" s="290"/>
      <c r="AB333" s="290"/>
      <c r="AC333" s="290"/>
      <c r="AD333" s="290"/>
      <c r="AE333" s="290"/>
      <c r="AF333" s="290"/>
      <c r="AG333" s="290"/>
      <c r="AH333" s="290"/>
      <c r="AI333" s="290"/>
      <c r="AJ333" s="289"/>
      <c r="AK333" s="289"/>
      <c r="AL333" s="289"/>
    </row>
    <row r="334">
      <c r="A334" s="289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  <c r="AA334" s="290"/>
      <c r="AB334" s="290"/>
      <c r="AC334" s="290"/>
      <c r="AD334" s="290"/>
      <c r="AE334" s="290"/>
      <c r="AF334" s="290"/>
      <c r="AG334" s="290"/>
      <c r="AH334" s="290"/>
      <c r="AI334" s="290"/>
      <c r="AJ334" s="289"/>
      <c r="AK334" s="289"/>
      <c r="AL334" s="289"/>
    </row>
    <row r="335">
      <c r="A335" s="289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  <c r="AA335" s="290"/>
      <c r="AB335" s="290"/>
      <c r="AC335" s="290"/>
      <c r="AD335" s="290"/>
      <c r="AE335" s="290"/>
      <c r="AF335" s="290"/>
      <c r="AG335" s="290"/>
      <c r="AH335" s="290"/>
      <c r="AI335" s="290"/>
      <c r="AJ335" s="289"/>
      <c r="AK335" s="289"/>
      <c r="AL335" s="289"/>
    </row>
    <row r="336">
      <c r="A336" s="289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  <c r="AA336" s="290"/>
      <c r="AB336" s="290"/>
      <c r="AC336" s="290"/>
      <c r="AD336" s="290"/>
      <c r="AE336" s="290"/>
      <c r="AF336" s="290"/>
      <c r="AG336" s="290"/>
      <c r="AH336" s="290"/>
      <c r="AI336" s="290"/>
      <c r="AJ336" s="289"/>
      <c r="AK336" s="289"/>
      <c r="AL336" s="289"/>
    </row>
    <row r="337">
      <c r="A337" s="289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  <c r="AA337" s="290"/>
      <c r="AB337" s="290"/>
      <c r="AC337" s="290"/>
      <c r="AD337" s="290"/>
      <c r="AE337" s="290"/>
      <c r="AF337" s="290"/>
      <c r="AG337" s="290"/>
      <c r="AH337" s="290"/>
      <c r="AI337" s="290"/>
      <c r="AJ337" s="289"/>
      <c r="AK337" s="289"/>
      <c r="AL337" s="289"/>
    </row>
    <row r="338">
      <c r="A338" s="289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  <c r="AA338" s="290"/>
      <c r="AB338" s="290"/>
      <c r="AC338" s="290"/>
      <c r="AD338" s="290"/>
      <c r="AE338" s="290"/>
      <c r="AF338" s="290"/>
      <c r="AG338" s="290"/>
      <c r="AH338" s="290"/>
      <c r="AI338" s="290"/>
      <c r="AJ338" s="289"/>
      <c r="AK338" s="289"/>
      <c r="AL338" s="289"/>
    </row>
    <row r="339">
      <c r="A339" s="289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  <c r="AA339" s="290"/>
      <c r="AB339" s="290"/>
      <c r="AC339" s="290"/>
      <c r="AD339" s="290"/>
      <c r="AE339" s="290"/>
      <c r="AF339" s="290"/>
      <c r="AG339" s="290"/>
      <c r="AH339" s="290"/>
      <c r="AI339" s="290"/>
      <c r="AJ339" s="289"/>
      <c r="AK339" s="289"/>
      <c r="AL339" s="289"/>
    </row>
    <row r="340">
      <c r="A340" s="289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  <c r="AA340" s="290"/>
      <c r="AB340" s="290"/>
      <c r="AC340" s="290"/>
      <c r="AD340" s="290"/>
      <c r="AE340" s="290"/>
      <c r="AF340" s="290"/>
      <c r="AG340" s="290"/>
      <c r="AH340" s="290"/>
      <c r="AI340" s="290"/>
      <c r="AJ340" s="289"/>
      <c r="AK340" s="289"/>
      <c r="AL340" s="289"/>
    </row>
    <row r="341">
      <c r="A341" s="289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  <c r="AA341" s="290"/>
      <c r="AB341" s="290"/>
      <c r="AC341" s="290"/>
      <c r="AD341" s="290"/>
      <c r="AE341" s="290"/>
      <c r="AF341" s="290"/>
      <c r="AG341" s="290"/>
      <c r="AH341" s="290"/>
      <c r="AI341" s="290"/>
      <c r="AJ341" s="289"/>
      <c r="AK341" s="289"/>
      <c r="AL341" s="289"/>
    </row>
    <row r="342">
      <c r="A342" s="289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  <c r="AA342" s="290"/>
      <c r="AB342" s="290"/>
      <c r="AC342" s="290"/>
      <c r="AD342" s="290"/>
      <c r="AE342" s="290"/>
      <c r="AF342" s="290"/>
      <c r="AG342" s="290"/>
      <c r="AH342" s="290"/>
      <c r="AI342" s="290"/>
      <c r="AJ342" s="289"/>
      <c r="AK342" s="289"/>
      <c r="AL342" s="289"/>
    </row>
    <row r="343">
      <c r="A343" s="289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  <c r="AE343" s="290"/>
      <c r="AF343" s="290"/>
      <c r="AG343" s="290"/>
      <c r="AH343" s="290"/>
      <c r="AI343" s="290"/>
      <c r="AJ343" s="289"/>
      <c r="AK343" s="289"/>
      <c r="AL343" s="289"/>
    </row>
    <row r="344">
      <c r="A344" s="289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89"/>
      <c r="AK344" s="289"/>
      <c r="AL344" s="289"/>
    </row>
    <row r="345">
      <c r="A345" s="289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  <c r="AA345" s="290"/>
      <c r="AB345" s="290"/>
      <c r="AC345" s="290"/>
      <c r="AD345" s="290"/>
      <c r="AE345" s="290"/>
      <c r="AF345" s="290"/>
      <c r="AG345" s="290"/>
      <c r="AH345" s="290"/>
      <c r="AI345" s="290"/>
      <c r="AJ345" s="289"/>
      <c r="AK345" s="289"/>
      <c r="AL345" s="289"/>
    </row>
    <row r="346">
      <c r="A346" s="289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  <c r="AA346" s="290"/>
      <c r="AB346" s="290"/>
      <c r="AC346" s="290"/>
      <c r="AD346" s="290"/>
      <c r="AE346" s="290"/>
      <c r="AF346" s="290"/>
      <c r="AG346" s="290"/>
      <c r="AH346" s="290"/>
      <c r="AI346" s="290"/>
      <c r="AJ346" s="289"/>
      <c r="AK346" s="289"/>
      <c r="AL346" s="289"/>
    </row>
    <row r="347">
      <c r="A347" s="289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90"/>
      <c r="AH347" s="290"/>
      <c r="AI347" s="290"/>
      <c r="AJ347" s="289"/>
      <c r="AK347" s="289"/>
      <c r="AL347" s="289"/>
    </row>
    <row r="348">
      <c r="A348" s="289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  <c r="AA348" s="290"/>
      <c r="AB348" s="290"/>
      <c r="AC348" s="290"/>
      <c r="AD348" s="290"/>
      <c r="AE348" s="290"/>
      <c r="AF348" s="290"/>
      <c r="AG348" s="290"/>
      <c r="AH348" s="290"/>
      <c r="AI348" s="290"/>
      <c r="AJ348" s="289"/>
      <c r="AK348" s="289"/>
      <c r="AL348" s="289"/>
    </row>
    <row r="349">
      <c r="A349" s="289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  <c r="AA349" s="290"/>
      <c r="AB349" s="290"/>
      <c r="AC349" s="290"/>
      <c r="AD349" s="290"/>
      <c r="AE349" s="290"/>
      <c r="AF349" s="290"/>
      <c r="AG349" s="290"/>
      <c r="AH349" s="290"/>
      <c r="AI349" s="290"/>
      <c r="AJ349" s="289"/>
      <c r="AK349" s="289"/>
      <c r="AL349" s="289"/>
    </row>
    <row r="350">
      <c r="A350" s="289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  <c r="AA350" s="290"/>
      <c r="AB350" s="290"/>
      <c r="AC350" s="290"/>
      <c r="AD350" s="290"/>
      <c r="AE350" s="290"/>
      <c r="AF350" s="290"/>
      <c r="AG350" s="290"/>
      <c r="AH350" s="290"/>
      <c r="AI350" s="290"/>
      <c r="AJ350" s="289"/>
      <c r="AK350" s="289"/>
      <c r="AL350" s="289"/>
    </row>
    <row r="351">
      <c r="A351" s="289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  <c r="AA351" s="290"/>
      <c r="AB351" s="290"/>
      <c r="AC351" s="290"/>
      <c r="AD351" s="290"/>
      <c r="AE351" s="290"/>
      <c r="AF351" s="290"/>
      <c r="AG351" s="290"/>
      <c r="AH351" s="290"/>
      <c r="AI351" s="290"/>
      <c r="AJ351" s="289"/>
      <c r="AK351" s="289"/>
      <c r="AL351" s="289"/>
    </row>
    <row r="352">
      <c r="A352" s="289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  <c r="AA352" s="290"/>
      <c r="AB352" s="290"/>
      <c r="AC352" s="290"/>
      <c r="AD352" s="290"/>
      <c r="AE352" s="290"/>
      <c r="AF352" s="290"/>
      <c r="AG352" s="290"/>
      <c r="AH352" s="290"/>
      <c r="AI352" s="290"/>
      <c r="AJ352" s="289"/>
      <c r="AK352" s="289"/>
      <c r="AL352" s="289"/>
    </row>
    <row r="353">
      <c r="A353" s="289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  <c r="AA353" s="290"/>
      <c r="AB353" s="290"/>
      <c r="AC353" s="290"/>
      <c r="AD353" s="290"/>
      <c r="AE353" s="290"/>
      <c r="AF353" s="290"/>
      <c r="AG353" s="290"/>
      <c r="AH353" s="290"/>
      <c r="AI353" s="290"/>
      <c r="AJ353" s="289"/>
      <c r="AK353" s="289"/>
      <c r="AL353" s="289"/>
    </row>
    <row r="354">
      <c r="A354" s="289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  <c r="AA354" s="290"/>
      <c r="AB354" s="290"/>
      <c r="AC354" s="290"/>
      <c r="AD354" s="290"/>
      <c r="AE354" s="290"/>
      <c r="AF354" s="290"/>
      <c r="AG354" s="290"/>
      <c r="AH354" s="290"/>
      <c r="AI354" s="290"/>
      <c r="AJ354" s="289"/>
      <c r="AK354" s="289"/>
      <c r="AL354" s="289"/>
    </row>
    <row r="355">
      <c r="A355" s="289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290"/>
      <c r="AE355" s="290"/>
      <c r="AF355" s="290"/>
      <c r="AG355" s="290"/>
      <c r="AH355" s="290"/>
      <c r="AI355" s="290"/>
      <c r="AJ355" s="289"/>
      <c r="AK355" s="289"/>
      <c r="AL355" s="289"/>
    </row>
    <row r="356">
      <c r="A356" s="289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  <c r="AA356" s="290"/>
      <c r="AB356" s="290"/>
      <c r="AC356" s="290"/>
      <c r="AD356" s="290"/>
      <c r="AE356" s="290"/>
      <c r="AF356" s="290"/>
      <c r="AG356" s="290"/>
      <c r="AH356" s="290"/>
      <c r="AI356" s="290"/>
      <c r="AJ356" s="289"/>
      <c r="AK356" s="289"/>
      <c r="AL356" s="289"/>
    </row>
    <row r="357">
      <c r="A357" s="289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  <c r="AA357" s="290"/>
      <c r="AB357" s="290"/>
      <c r="AC357" s="290"/>
      <c r="AD357" s="290"/>
      <c r="AE357" s="290"/>
      <c r="AF357" s="290"/>
      <c r="AG357" s="290"/>
      <c r="AH357" s="290"/>
      <c r="AI357" s="290"/>
      <c r="AJ357" s="289"/>
      <c r="AK357" s="289"/>
      <c r="AL357" s="289"/>
    </row>
    <row r="358">
      <c r="A358" s="289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  <c r="AA358" s="290"/>
      <c r="AB358" s="290"/>
      <c r="AC358" s="290"/>
      <c r="AD358" s="290"/>
      <c r="AE358" s="290"/>
      <c r="AF358" s="290"/>
      <c r="AG358" s="290"/>
      <c r="AH358" s="290"/>
      <c r="AI358" s="290"/>
      <c r="AJ358" s="289"/>
      <c r="AK358" s="289"/>
      <c r="AL358" s="289"/>
    </row>
    <row r="359">
      <c r="A359" s="289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  <c r="AA359" s="290"/>
      <c r="AB359" s="290"/>
      <c r="AC359" s="290"/>
      <c r="AD359" s="290"/>
      <c r="AE359" s="290"/>
      <c r="AF359" s="290"/>
      <c r="AG359" s="290"/>
      <c r="AH359" s="290"/>
      <c r="AI359" s="290"/>
      <c r="AJ359" s="289"/>
      <c r="AK359" s="289"/>
      <c r="AL359" s="289"/>
    </row>
    <row r="360">
      <c r="A360" s="289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  <c r="AA360" s="290"/>
      <c r="AB360" s="290"/>
      <c r="AC360" s="290"/>
      <c r="AD360" s="290"/>
      <c r="AE360" s="290"/>
      <c r="AF360" s="290"/>
      <c r="AG360" s="290"/>
      <c r="AH360" s="290"/>
      <c r="AI360" s="290"/>
      <c r="AJ360" s="289"/>
      <c r="AK360" s="289"/>
      <c r="AL360" s="289"/>
    </row>
    <row r="361">
      <c r="A361" s="289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  <c r="AA361" s="290"/>
      <c r="AB361" s="290"/>
      <c r="AC361" s="290"/>
      <c r="AD361" s="290"/>
      <c r="AE361" s="290"/>
      <c r="AF361" s="290"/>
      <c r="AG361" s="290"/>
      <c r="AH361" s="290"/>
      <c r="AI361" s="290"/>
      <c r="AJ361" s="289"/>
      <c r="AK361" s="289"/>
      <c r="AL361" s="289"/>
    </row>
    <row r="362">
      <c r="A362" s="289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  <c r="AA362" s="290"/>
      <c r="AB362" s="290"/>
      <c r="AC362" s="290"/>
      <c r="AD362" s="290"/>
      <c r="AE362" s="290"/>
      <c r="AF362" s="290"/>
      <c r="AG362" s="290"/>
      <c r="AH362" s="290"/>
      <c r="AI362" s="290"/>
      <c r="AJ362" s="289"/>
      <c r="AK362" s="289"/>
      <c r="AL362" s="289"/>
    </row>
    <row r="363">
      <c r="A363" s="289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  <c r="AA363" s="290"/>
      <c r="AB363" s="290"/>
      <c r="AC363" s="290"/>
      <c r="AD363" s="290"/>
      <c r="AE363" s="290"/>
      <c r="AF363" s="290"/>
      <c r="AG363" s="290"/>
      <c r="AH363" s="290"/>
      <c r="AI363" s="290"/>
      <c r="AJ363" s="289"/>
      <c r="AK363" s="289"/>
      <c r="AL363" s="289"/>
    </row>
    <row r="364">
      <c r="A364" s="289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  <c r="AA364" s="290"/>
      <c r="AB364" s="290"/>
      <c r="AC364" s="290"/>
      <c r="AD364" s="290"/>
      <c r="AE364" s="290"/>
      <c r="AF364" s="290"/>
      <c r="AG364" s="290"/>
      <c r="AH364" s="290"/>
      <c r="AI364" s="290"/>
      <c r="AJ364" s="289"/>
      <c r="AK364" s="289"/>
      <c r="AL364" s="289"/>
    </row>
    <row r="365">
      <c r="A365" s="289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  <c r="AA365" s="290"/>
      <c r="AB365" s="290"/>
      <c r="AC365" s="290"/>
      <c r="AD365" s="290"/>
      <c r="AE365" s="290"/>
      <c r="AF365" s="290"/>
      <c r="AG365" s="290"/>
      <c r="AH365" s="290"/>
      <c r="AI365" s="290"/>
      <c r="AJ365" s="289"/>
      <c r="AK365" s="289"/>
      <c r="AL365" s="289"/>
    </row>
    <row r="366">
      <c r="A366" s="289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  <c r="AA366" s="290"/>
      <c r="AB366" s="290"/>
      <c r="AC366" s="290"/>
      <c r="AD366" s="290"/>
      <c r="AE366" s="290"/>
      <c r="AF366" s="290"/>
      <c r="AG366" s="290"/>
      <c r="AH366" s="290"/>
      <c r="AI366" s="290"/>
      <c r="AJ366" s="289"/>
      <c r="AK366" s="289"/>
      <c r="AL366" s="289"/>
    </row>
    <row r="367">
      <c r="A367" s="289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  <c r="AA367" s="290"/>
      <c r="AB367" s="290"/>
      <c r="AC367" s="290"/>
      <c r="AD367" s="290"/>
      <c r="AE367" s="290"/>
      <c r="AF367" s="290"/>
      <c r="AG367" s="290"/>
      <c r="AH367" s="290"/>
      <c r="AI367" s="290"/>
      <c r="AJ367" s="289"/>
      <c r="AK367" s="289"/>
      <c r="AL367" s="289"/>
    </row>
    <row r="368">
      <c r="A368" s="289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  <c r="AA368" s="290"/>
      <c r="AB368" s="290"/>
      <c r="AC368" s="290"/>
      <c r="AD368" s="290"/>
      <c r="AE368" s="290"/>
      <c r="AF368" s="290"/>
      <c r="AG368" s="290"/>
      <c r="AH368" s="290"/>
      <c r="AI368" s="290"/>
      <c r="AJ368" s="289"/>
      <c r="AK368" s="289"/>
      <c r="AL368" s="289"/>
    </row>
    <row r="369">
      <c r="A369" s="289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  <c r="AA369" s="290"/>
      <c r="AB369" s="290"/>
      <c r="AC369" s="290"/>
      <c r="AD369" s="290"/>
      <c r="AE369" s="290"/>
      <c r="AF369" s="290"/>
      <c r="AG369" s="290"/>
      <c r="AH369" s="290"/>
      <c r="AI369" s="290"/>
      <c r="AJ369" s="289"/>
      <c r="AK369" s="289"/>
      <c r="AL369" s="289"/>
    </row>
    <row r="370">
      <c r="A370" s="289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  <c r="AA370" s="290"/>
      <c r="AB370" s="290"/>
      <c r="AC370" s="290"/>
      <c r="AD370" s="290"/>
      <c r="AE370" s="290"/>
      <c r="AF370" s="290"/>
      <c r="AG370" s="290"/>
      <c r="AH370" s="290"/>
      <c r="AI370" s="290"/>
      <c r="AJ370" s="289"/>
      <c r="AK370" s="289"/>
      <c r="AL370" s="289"/>
    </row>
    <row r="371">
      <c r="A371" s="289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  <c r="AA371" s="290"/>
      <c r="AB371" s="290"/>
      <c r="AC371" s="290"/>
      <c r="AD371" s="290"/>
      <c r="AE371" s="290"/>
      <c r="AF371" s="290"/>
      <c r="AG371" s="290"/>
      <c r="AH371" s="290"/>
      <c r="AI371" s="290"/>
      <c r="AJ371" s="289"/>
      <c r="AK371" s="289"/>
      <c r="AL371" s="289"/>
    </row>
    <row r="372">
      <c r="A372" s="289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  <c r="AB372" s="290"/>
      <c r="AC372" s="290"/>
      <c r="AD372" s="290"/>
      <c r="AE372" s="290"/>
      <c r="AF372" s="290"/>
      <c r="AG372" s="290"/>
      <c r="AH372" s="290"/>
      <c r="AI372" s="290"/>
      <c r="AJ372" s="289"/>
      <c r="AK372" s="289"/>
      <c r="AL372" s="289"/>
    </row>
    <row r="373">
      <c r="A373" s="289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  <c r="AA373" s="290"/>
      <c r="AB373" s="290"/>
      <c r="AC373" s="290"/>
      <c r="AD373" s="290"/>
      <c r="AE373" s="290"/>
      <c r="AF373" s="290"/>
      <c r="AG373" s="290"/>
      <c r="AH373" s="290"/>
      <c r="AI373" s="290"/>
      <c r="AJ373" s="289"/>
      <c r="AK373" s="289"/>
      <c r="AL373" s="289"/>
    </row>
    <row r="374">
      <c r="A374" s="289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  <c r="AA374" s="290"/>
      <c r="AB374" s="290"/>
      <c r="AC374" s="290"/>
      <c r="AD374" s="290"/>
      <c r="AE374" s="290"/>
      <c r="AF374" s="290"/>
      <c r="AG374" s="290"/>
      <c r="AH374" s="290"/>
      <c r="AI374" s="290"/>
      <c r="AJ374" s="289"/>
      <c r="AK374" s="289"/>
      <c r="AL374" s="289"/>
    </row>
    <row r="375">
      <c r="A375" s="289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/>
      <c r="AG375" s="290"/>
      <c r="AH375" s="290"/>
      <c r="AI375" s="290"/>
      <c r="AJ375" s="289"/>
      <c r="AK375" s="289"/>
      <c r="AL375" s="289"/>
    </row>
    <row r="376">
      <c r="A376" s="289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  <c r="AA376" s="290"/>
      <c r="AB376" s="290"/>
      <c r="AC376" s="290"/>
      <c r="AD376" s="290"/>
      <c r="AE376" s="290"/>
      <c r="AF376" s="290"/>
      <c r="AG376" s="290"/>
      <c r="AH376" s="290"/>
      <c r="AI376" s="290"/>
      <c r="AJ376" s="289"/>
      <c r="AK376" s="289"/>
      <c r="AL376" s="289"/>
    </row>
    <row r="377">
      <c r="A377" s="289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  <c r="AA377" s="290"/>
      <c r="AB377" s="290"/>
      <c r="AC377" s="290"/>
      <c r="AD377" s="290"/>
      <c r="AE377" s="290"/>
      <c r="AF377" s="290"/>
      <c r="AG377" s="290"/>
      <c r="AH377" s="290"/>
      <c r="AI377" s="290"/>
      <c r="AJ377" s="289"/>
      <c r="AK377" s="289"/>
      <c r="AL377" s="289"/>
    </row>
    <row r="378">
      <c r="A378" s="289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  <c r="AA378" s="290"/>
      <c r="AB378" s="290"/>
      <c r="AC378" s="290"/>
      <c r="AD378" s="290"/>
      <c r="AE378" s="290"/>
      <c r="AF378" s="290"/>
      <c r="AG378" s="290"/>
      <c r="AH378" s="290"/>
      <c r="AI378" s="290"/>
      <c r="AJ378" s="289"/>
      <c r="AK378" s="289"/>
      <c r="AL378" s="289"/>
    </row>
    <row r="379">
      <c r="A379" s="289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  <c r="AA379" s="290"/>
      <c r="AB379" s="290"/>
      <c r="AC379" s="290"/>
      <c r="AD379" s="290"/>
      <c r="AE379" s="290"/>
      <c r="AF379" s="290"/>
      <c r="AG379" s="290"/>
      <c r="AH379" s="290"/>
      <c r="AI379" s="290"/>
      <c r="AJ379" s="289"/>
      <c r="AK379" s="289"/>
      <c r="AL379" s="289"/>
    </row>
    <row r="380">
      <c r="A380" s="289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  <c r="AA380" s="290"/>
      <c r="AB380" s="290"/>
      <c r="AC380" s="290"/>
      <c r="AD380" s="290"/>
      <c r="AE380" s="290"/>
      <c r="AF380" s="290"/>
      <c r="AG380" s="290"/>
      <c r="AH380" s="290"/>
      <c r="AI380" s="290"/>
      <c r="AJ380" s="289"/>
      <c r="AK380" s="289"/>
      <c r="AL380" s="289"/>
    </row>
    <row r="381">
      <c r="A381" s="289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  <c r="AE381" s="290"/>
      <c r="AF381" s="290"/>
      <c r="AG381" s="290"/>
      <c r="AH381" s="290"/>
      <c r="AI381" s="290"/>
      <c r="AJ381" s="289"/>
      <c r="AK381" s="289"/>
      <c r="AL381" s="289"/>
    </row>
    <row r="382">
      <c r="A382" s="289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  <c r="AA382" s="290"/>
      <c r="AB382" s="290"/>
      <c r="AC382" s="290"/>
      <c r="AD382" s="290"/>
      <c r="AE382" s="290"/>
      <c r="AF382" s="290"/>
      <c r="AG382" s="290"/>
      <c r="AH382" s="290"/>
      <c r="AI382" s="290"/>
      <c r="AJ382" s="289"/>
      <c r="AK382" s="289"/>
      <c r="AL382" s="289"/>
    </row>
    <row r="383">
      <c r="A383" s="289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  <c r="AA383" s="290"/>
      <c r="AB383" s="290"/>
      <c r="AC383" s="290"/>
      <c r="AD383" s="290"/>
      <c r="AE383" s="290"/>
      <c r="AF383" s="290"/>
      <c r="AG383" s="290"/>
      <c r="AH383" s="290"/>
      <c r="AI383" s="290"/>
      <c r="AJ383" s="289"/>
      <c r="AK383" s="289"/>
      <c r="AL383" s="289"/>
    </row>
    <row r="384">
      <c r="A384" s="289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  <c r="AA384" s="290"/>
      <c r="AB384" s="290"/>
      <c r="AC384" s="290"/>
      <c r="AD384" s="290"/>
      <c r="AE384" s="290"/>
      <c r="AF384" s="290"/>
      <c r="AG384" s="290"/>
      <c r="AH384" s="290"/>
      <c r="AI384" s="290"/>
      <c r="AJ384" s="289"/>
      <c r="AK384" s="289"/>
      <c r="AL384" s="289"/>
    </row>
    <row r="385">
      <c r="A385" s="289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89"/>
      <c r="AK385" s="289"/>
      <c r="AL385" s="289"/>
    </row>
    <row r="386">
      <c r="A386" s="289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89"/>
      <c r="AK386" s="289"/>
      <c r="AL386" s="289"/>
    </row>
    <row r="387">
      <c r="A387" s="289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90"/>
      <c r="AC387" s="290"/>
      <c r="AD387" s="290"/>
      <c r="AE387" s="290"/>
      <c r="AF387" s="290"/>
      <c r="AG387" s="290"/>
      <c r="AH387" s="290"/>
      <c r="AI387" s="290"/>
      <c r="AJ387" s="289"/>
      <c r="AK387" s="289"/>
      <c r="AL387" s="289"/>
    </row>
    <row r="388">
      <c r="A388" s="289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  <c r="AA388" s="290"/>
      <c r="AB388" s="290"/>
      <c r="AC388" s="290"/>
      <c r="AD388" s="290"/>
      <c r="AE388" s="290"/>
      <c r="AF388" s="290"/>
      <c r="AG388" s="290"/>
      <c r="AH388" s="290"/>
      <c r="AI388" s="290"/>
      <c r="AJ388" s="289"/>
      <c r="AK388" s="289"/>
      <c r="AL388" s="289"/>
    </row>
    <row r="389">
      <c r="A389" s="289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  <c r="AE389" s="290"/>
      <c r="AF389" s="290"/>
      <c r="AG389" s="290"/>
      <c r="AH389" s="290"/>
      <c r="AI389" s="290"/>
      <c r="AJ389" s="289"/>
      <c r="AK389" s="289"/>
      <c r="AL389" s="289"/>
    </row>
    <row r="390">
      <c r="A390" s="289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  <c r="AA390" s="290"/>
      <c r="AB390" s="290"/>
      <c r="AC390" s="290"/>
      <c r="AD390" s="290"/>
      <c r="AE390" s="290"/>
      <c r="AF390" s="290"/>
      <c r="AG390" s="290"/>
      <c r="AH390" s="290"/>
      <c r="AI390" s="290"/>
      <c r="AJ390" s="289"/>
      <c r="AK390" s="289"/>
      <c r="AL390" s="289"/>
    </row>
    <row r="391">
      <c r="A391" s="289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  <c r="AA391" s="290"/>
      <c r="AB391" s="290"/>
      <c r="AC391" s="290"/>
      <c r="AD391" s="290"/>
      <c r="AE391" s="290"/>
      <c r="AF391" s="290"/>
      <c r="AG391" s="290"/>
      <c r="AH391" s="290"/>
      <c r="AI391" s="290"/>
      <c r="AJ391" s="289"/>
      <c r="AK391" s="289"/>
      <c r="AL391" s="289"/>
    </row>
    <row r="392">
      <c r="A392" s="289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  <c r="AA392" s="290"/>
      <c r="AB392" s="290"/>
      <c r="AC392" s="290"/>
      <c r="AD392" s="290"/>
      <c r="AE392" s="290"/>
      <c r="AF392" s="290"/>
      <c r="AG392" s="290"/>
      <c r="AH392" s="290"/>
      <c r="AI392" s="290"/>
      <c r="AJ392" s="289"/>
      <c r="AK392" s="289"/>
      <c r="AL392" s="289"/>
    </row>
    <row r="393">
      <c r="A393" s="289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  <c r="AA393" s="290"/>
      <c r="AB393" s="290"/>
      <c r="AC393" s="290"/>
      <c r="AD393" s="290"/>
      <c r="AE393" s="290"/>
      <c r="AF393" s="290"/>
      <c r="AG393" s="290"/>
      <c r="AH393" s="290"/>
      <c r="AI393" s="290"/>
      <c r="AJ393" s="289"/>
      <c r="AK393" s="289"/>
      <c r="AL393" s="289"/>
    </row>
    <row r="394">
      <c r="A394" s="289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  <c r="AA394" s="290"/>
      <c r="AB394" s="290"/>
      <c r="AC394" s="290"/>
      <c r="AD394" s="290"/>
      <c r="AE394" s="290"/>
      <c r="AF394" s="290"/>
      <c r="AG394" s="290"/>
      <c r="AH394" s="290"/>
      <c r="AI394" s="290"/>
      <c r="AJ394" s="289"/>
      <c r="AK394" s="289"/>
      <c r="AL394" s="289"/>
    </row>
    <row r="395">
      <c r="A395" s="289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  <c r="AA395" s="290"/>
      <c r="AB395" s="290"/>
      <c r="AC395" s="290"/>
      <c r="AD395" s="290"/>
      <c r="AE395" s="290"/>
      <c r="AF395" s="290"/>
      <c r="AG395" s="290"/>
      <c r="AH395" s="290"/>
      <c r="AI395" s="290"/>
      <c r="AJ395" s="289"/>
      <c r="AK395" s="289"/>
      <c r="AL395" s="289"/>
    </row>
    <row r="396">
      <c r="A396" s="289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  <c r="AA396" s="290"/>
      <c r="AB396" s="290"/>
      <c r="AC396" s="290"/>
      <c r="AD396" s="290"/>
      <c r="AE396" s="290"/>
      <c r="AF396" s="290"/>
      <c r="AG396" s="290"/>
      <c r="AH396" s="290"/>
      <c r="AI396" s="290"/>
      <c r="AJ396" s="289"/>
      <c r="AK396" s="289"/>
      <c r="AL396" s="289"/>
    </row>
    <row r="397">
      <c r="A397" s="289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89"/>
      <c r="AK397" s="289"/>
      <c r="AL397" s="289"/>
    </row>
    <row r="398">
      <c r="A398" s="289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  <c r="AA398" s="290"/>
      <c r="AB398" s="290"/>
      <c r="AC398" s="290"/>
      <c r="AD398" s="290"/>
      <c r="AE398" s="290"/>
      <c r="AF398" s="290"/>
      <c r="AG398" s="290"/>
      <c r="AH398" s="290"/>
      <c r="AI398" s="290"/>
      <c r="AJ398" s="289"/>
      <c r="AK398" s="289"/>
      <c r="AL398" s="289"/>
    </row>
    <row r="399">
      <c r="A399" s="289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  <c r="AA399" s="290"/>
      <c r="AB399" s="290"/>
      <c r="AC399" s="290"/>
      <c r="AD399" s="290"/>
      <c r="AE399" s="290"/>
      <c r="AF399" s="290"/>
      <c r="AG399" s="290"/>
      <c r="AH399" s="290"/>
      <c r="AI399" s="290"/>
      <c r="AJ399" s="289"/>
      <c r="AK399" s="289"/>
      <c r="AL399" s="289"/>
    </row>
    <row r="400">
      <c r="A400" s="289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  <c r="AA400" s="290"/>
      <c r="AB400" s="290"/>
      <c r="AC400" s="290"/>
      <c r="AD400" s="290"/>
      <c r="AE400" s="290"/>
      <c r="AF400" s="290"/>
      <c r="AG400" s="290"/>
      <c r="AH400" s="290"/>
      <c r="AI400" s="290"/>
      <c r="AJ400" s="289"/>
      <c r="AK400" s="289"/>
      <c r="AL400" s="289"/>
    </row>
    <row r="401">
      <c r="A401" s="289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289"/>
      <c r="AK401" s="289"/>
      <c r="AL401" s="289"/>
    </row>
    <row r="402">
      <c r="A402" s="289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  <c r="AA402" s="290"/>
      <c r="AB402" s="290"/>
      <c r="AC402" s="290"/>
      <c r="AD402" s="290"/>
      <c r="AE402" s="290"/>
      <c r="AF402" s="290"/>
      <c r="AG402" s="290"/>
      <c r="AH402" s="290"/>
      <c r="AI402" s="290"/>
      <c r="AJ402" s="289"/>
      <c r="AK402" s="289"/>
      <c r="AL402" s="289"/>
    </row>
    <row r="403">
      <c r="A403" s="289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  <c r="AA403" s="290"/>
      <c r="AB403" s="290"/>
      <c r="AC403" s="290"/>
      <c r="AD403" s="290"/>
      <c r="AE403" s="290"/>
      <c r="AF403" s="290"/>
      <c r="AG403" s="290"/>
      <c r="AH403" s="290"/>
      <c r="AI403" s="290"/>
      <c r="AJ403" s="289"/>
      <c r="AK403" s="289"/>
      <c r="AL403" s="289"/>
    </row>
    <row r="404">
      <c r="A404" s="289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  <c r="AA404" s="290"/>
      <c r="AB404" s="290"/>
      <c r="AC404" s="290"/>
      <c r="AD404" s="290"/>
      <c r="AE404" s="290"/>
      <c r="AF404" s="290"/>
      <c r="AG404" s="290"/>
      <c r="AH404" s="290"/>
      <c r="AI404" s="290"/>
      <c r="AJ404" s="289"/>
      <c r="AK404" s="289"/>
      <c r="AL404" s="289"/>
    </row>
    <row r="405">
      <c r="A405" s="289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  <c r="AA405" s="290"/>
      <c r="AB405" s="290"/>
      <c r="AC405" s="290"/>
      <c r="AD405" s="290"/>
      <c r="AE405" s="290"/>
      <c r="AF405" s="290"/>
      <c r="AG405" s="290"/>
      <c r="AH405" s="290"/>
      <c r="AI405" s="290"/>
      <c r="AJ405" s="289"/>
      <c r="AK405" s="289"/>
      <c r="AL405" s="289"/>
    </row>
    <row r="406">
      <c r="A406" s="289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  <c r="AA406" s="290"/>
      <c r="AB406" s="290"/>
      <c r="AC406" s="290"/>
      <c r="AD406" s="290"/>
      <c r="AE406" s="290"/>
      <c r="AF406" s="290"/>
      <c r="AG406" s="290"/>
      <c r="AH406" s="290"/>
      <c r="AI406" s="290"/>
      <c r="AJ406" s="289"/>
      <c r="AK406" s="289"/>
      <c r="AL406" s="289"/>
    </row>
    <row r="407">
      <c r="A407" s="289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  <c r="AA407" s="290"/>
      <c r="AB407" s="290"/>
      <c r="AC407" s="290"/>
      <c r="AD407" s="290"/>
      <c r="AE407" s="290"/>
      <c r="AF407" s="290"/>
      <c r="AG407" s="290"/>
      <c r="AH407" s="290"/>
      <c r="AI407" s="290"/>
      <c r="AJ407" s="289"/>
      <c r="AK407" s="289"/>
      <c r="AL407" s="289"/>
    </row>
    <row r="408">
      <c r="A408" s="289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  <c r="AA408" s="290"/>
      <c r="AB408" s="290"/>
      <c r="AC408" s="290"/>
      <c r="AD408" s="290"/>
      <c r="AE408" s="290"/>
      <c r="AF408" s="290"/>
      <c r="AG408" s="290"/>
      <c r="AH408" s="290"/>
      <c r="AI408" s="290"/>
      <c r="AJ408" s="289"/>
      <c r="AK408" s="289"/>
      <c r="AL408" s="289"/>
    </row>
    <row r="409">
      <c r="A409" s="289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  <c r="AA409" s="290"/>
      <c r="AB409" s="290"/>
      <c r="AC409" s="290"/>
      <c r="AD409" s="290"/>
      <c r="AE409" s="290"/>
      <c r="AF409" s="290"/>
      <c r="AG409" s="290"/>
      <c r="AH409" s="290"/>
      <c r="AI409" s="290"/>
      <c r="AJ409" s="289"/>
      <c r="AK409" s="289"/>
      <c r="AL409" s="289"/>
    </row>
    <row r="410">
      <c r="A410" s="289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  <c r="AA410" s="290"/>
      <c r="AB410" s="290"/>
      <c r="AC410" s="290"/>
      <c r="AD410" s="290"/>
      <c r="AE410" s="290"/>
      <c r="AF410" s="290"/>
      <c r="AG410" s="290"/>
      <c r="AH410" s="290"/>
      <c r="AI410" s="290"/>
      <c r="AJ410" s="289"/>
      <c r="AK410" s="289"/>
      <c r="AL410" s="289"/>
    </row>
    <row r="411">
      <c r="A411" s="289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  <c r="AA411" s="290"/>
      <c r="AB411" s="290"/>
      <c r="AC411" s="290"/>
      <c r="AD411" s="290"/>
      <c r="AE411" s="290"/>
      <c r="AF411" s="290"/>
      <c r="AG411" s="290"/>
      <c r="AH411" s="290"/>
      <c r="AI411" s="290"/>
      <c r="AJ411" s="289"/>
      <c r="AK411" s="289"/>
      <c r="AL411" s="289"/>
    </row>
    <row r="412">
      <c r="A412" s="289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  <c r="AA412" s="290"/>
      <c r="AB412" s="290"/>
      <c r="AC412" s="290"/>
      <c r="AD412" s="290"/>
      <c r="AE412" s="290"/>
      <c r="AF412" s="290"/>
      <c r="AG412" s="290"/>
      <c r="AH412" s="290"/>
      <c r="AI412" s="290"/>
      <c r="AJ412" s="289"/>
      <c r="AK412" s="289"/>
      <c r="AL412" s="289"/>
    </row>
    <row r="413">
      <c r="A413" s="289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  <c r="AA413" s="290"/>
      <c r="AB413" s="290"/>
      <c r="AC413" s="290"/>
      <c r="AD413" s="290"/>
      <c r="AE413" s="290"/>
      <c r="AF413" s="290"/>
      <c r="AG413" s="290"/>
      <c r="AH413" s="290"/>
      <c r="AI413" s="290"/>
      <c r="AJ413" s="289"/>
      <c r="AK413" s="289"/>
      <c r="AL413" s="289"/>
    </row>
    <row r="414">
      <c r="A414" s="289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  <c r="AA414" s="290"/>
      <c r="AB414" s="290"/>
      <c r="AC414" s="290"/>
      <c r="AD414" s="290"/>
      <c r="AE414" s="290"/>
      <c r="AF414" s="290"/>
      <c r="AG414" s="290"/>
      <c r="AH414" s="290"/>
      <c r="AI414" s="290"/>
      <c r="AJ414" s="289"/>
      <c r="AK414" s="289"/>
      <c r="AL414" s="289"/>
    </row>
    <row r="415">
      <c r="A415" s="289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  <c r="AA415" s="290"/>
      <c r="AB415" s="290"/>
      <c r="AC415" s="290"/>
      <c r="AD415" s="290"/>
      <c r="AE415" s="290"/>
      <c r="AF415" s="290"/>
      <c r="AG415" s="290"/>
      <c r="AH415" s="290"/>
      <c r="AI415" s="290"/>
      <c r="AJ415" s="289"/>
      <c r="AK415" s="289"/>
      <c r="AL415" s="289"/>
    </row>
    <row r="416">
      <c r="A416" s="289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  <c r="AA416" s="290"/>
      <c r="AB416" s="290"/>
      <c r="AC416" s="290"/>
      <c r="AD416" s="290"/>
      <c r="AE416" s="290"/>
      <c r="AF416" s="290"/>
      <c r="AG416" s="290"/>
      <c r="AH416" s="290"/>
      <c r="AI416" s="290"/>
      <c r="AJ416" s="289"/>
      <c r="AK416" s="289"/>
      <c r="AL416" s="289"/>
    </row>
    <row r="417">
      <c r="A417" s="289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  <c r="AA417" s="290"/>
      <c r="AB417" s="290"/>
      <c r="AC417" s="290"/>
      <c r="AD417" s="290"/>
      <c r="AE417" s="290"/>
      <c r="AF417" s="290"/>
      <c r="AG417" s="290"/>
      <c r="AH417" s="290"/>
      <c r="AI417" s="290"/>
      <c r="AJ417" s="289"/>
      <c r="AK417" s="289"/>
      <c r="AL417" s="289"/>
    </row>
    <row r="418">
      <c r="A418" s="289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  <c r="AA418" s="290"/>
      <c r="AB418" s="290"/>
      <c r="AC418" s="290"/>
      <c r="AD418" s="290"/>
      <c r="AE418" s="290"/>
      <c r="AF418" s="290"/>
      <c r="AG418" s="290"/>
      <c r="AH418" s="290"/>
      <c r="AI418" s="290"/>
      <c r="AJ418" s="289"/>
      <c r="AK418" s="289"/>
      <c r="AL418" s="289"/>
    </row>
    <row r="419">
      <c r="A419" s="289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  <c r="AA419" s="290"/>
      <c r="AB419" s="290"/>
      <c r="AC419" s="290"/>
      <c r="AD419" s="290"/>
      <c r="AE419" s="290"/>
      <c r="AF419" s="290"/>
      <c r="AG419" s="290"/>
      <c r="AH419" s="290"/>
      <c r="AI419" s="290"/>
      <c r="AJ419" s="289"/>
      <c r="AK419" s="289"/>
      <c r="AL419" s="289"/>
    </row>
    <row r="420">
      <c r="A420" s="289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  <c r="AA420" s="290"/>
      <c r="AB420" s="290"/>
      <c r="AC420" s="290"/>
      <c r="AD420" s="290"/>
      <c r="AE420" s="290"/>
      <c r="AF420" s="290"/>
      <c r="AG420" s="290"/>
      <c r="AH420" s="290"/>
      <c r="AI420" s="290"/>
      <c r="AJ420" s="289"/>
      <c r="AK420" s="289"/>
      <c r="AL420" s="289"/>
    </row>
    <row r="421">
      <c r="A421" s="289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  <c r="AA421" s="290"/>
      <c r="AB421" s="290"/>
      <c r="AC421" s="290"/>
      <c r="AD421" s="290"/>
      <c r="AE421" s="290"/>
      <c r="AF421" s="290"/>
      <c r="AG421" s="290"/>
      <c r="AH421" s="290"/>
      <c r="AI421" s="290"/>
      <c r="AJ421" s="289"/>
      <c r="AK421" s="289"/>
      <c r="AL421" s="289"/>
    </row>
    <row r="422">
      <c r="A422" s="289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  <c r="AA422" s="290"/>
      <c r="AB422" s="290"/>
      <c r="AC422" s="290"/>
      <c r="AD422" s="290"/>
      <c r="AE422" s="290"/>
      <c r="AF422" s="290"/>
      <c r="AG422" s="290"/>
      <c r="AH422" s="290"/>
      <c r="AI422" s="290"/>
      <c r="AJ422" s="289"/>
      <c r="AK422" s="289"/>
      <c r="AL422" s="289"/>
    </row>
    <row r="423">
      <c r="A423" s="289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  <c r="AA423" s="290"/>
      <c r="AB423" s="290"/>
      <c r="AC423" s="290"/>
      <c r="AD423" s="290"/>
      <c r="AE423" s="290"/>
      <c r="AF423" s="290"/>
      <c r="AG423" s="290"/>
      <c r="AH423" s="290"/>
      <c r="AI423" s="290"/>
      <c r="AJ423" s="289"/>
      <c r="AK423" s="289"/>
      <c r="AL423" s="289"/>
    </row>
    <row r="424">
      <c r="A424" s="289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  <c r="AA424" s="290"/>
      <c r="AB424" s="290"/>
      <c r="AC424" s="290"/>
      <c r="AD424" s="290"/>
      <c r="AE424" s="290"/>
      <c r="AF424" s="290"/>
      <c r="AG424" s="290"/>
      <c r="AH424" s="290"/>
      <c r="AI424" s="290"/>
      <c r="AJ424" s="289"/>
      <c r="AK424" s="289"/>
      <c r="AL424" s="289"/>
    </row>
    <row r="425">
      <c r="A425" s="289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  <c r="AA425" s="290"/>
      <c r="AB425" s="290"/>
      <c r="AC425" s="290"/>
      <c r="AD425" s="290"/>
      <c r="AE425" s="290"/>
      <c r="AF425" s="290"/>
      <c r="AG425" s="290"/>
      <c r="AH425" s="290"/>
      <c r="AI425" s="290"/>
      <c r="AJ425" s="289"/>
      <c r="AK425" s="289"/>
      <c r="AL425" s="289"/>
    </row>
    <row r="426">
      <c r="A426" s="289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  <c r="AA426" s="290"/>
      <c r="AB426" s="290"/>
      <c r="AC426" s="290"/>
      <c r="AD426" s="290"/>
      <c r="AE426" s="290"/>
      <c r="AF426" s="290"/>
      <c r="AG426" s="290"/>
      <c r="AH426" s="290"/>
      <c r="AI426" s="290"/>
      <c r="AJ426" s="289"/>
      <c r="AK426" s="289"/>
      <c r="AL426" s="289"/>
    </row>
    <row r="427">
      <c r="A427" s="289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  <c r="AE427" s="290"/>
      <c r="AF427" s="290"/>
      <c r="AG427" s="290"/>
      <c r="AH427" s="290"/>
      <c r="AI427" s="290"/>
      <c r="AJ427" s="289"/>
      <c r="AK427" s="289"/>
      <c r="AL427" s="289"/>
    </row>
    <row r="428">
      <c r="A428" s="289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89"/>
      <c r="AK428" s="289"/>
      <c r="AL428" s="289"/>
    </row>
    <row r="429">
      <c r="A429" s="289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  <c r="AA429" s="290"/>
      <c r="AB429" s="290"/>
      <c r="AC429" s="290"/>
      <c r="AD429" s="290"/>
      <c r="AE429" s="290"/>
      <c r="AF429" s="290"/>
      <c r="AG429" s="290"/>
      <c r="AH429" s="290"/>
      <c r="AI429" s="290"/>
      <c r="AJ429" s="289"/>
      <c r="AK429" s="289"/>
      <c r="AL429" s="289"/>
    </row>
    <row r="430">
      <c r="A430" s="289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  <c r="AA430" s="290"/>
      <c r="AB430" s="290"/>
      <c r="AC430" s="290"/>
      <c r="AD430" s="290"/>
      <c r="AE430" s="290"/>
      <c r="AF430" s="290"/>
      <c r="AG430" s="290"/>
      <c r="AH430" s="290"/>
      <c r="AI430" s="290"/>
      <c r="AJ430" s="289"/>
      <c r="AK430" s="289"/>
      <c r="AL430" s="289"/>
    </row>
    <row r="431">
      <c r="A431" s="289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  <c r="AA431" s="290"/>
      <c r="AB431" s="290"/>
      <c r="AC431" s="290"/>
      <c r="AD431" s="290"/>
      <c r="AE431" s="290"/>
      <c r="AF431" s="290"/>
      <c r="AG431" s="290"/>
      <c r="AH431" s="290"/>
      <c r="AI431" s="290"/>
      <c r="AJ431" s="289"/>
      <c r="AK431" s="289"/>
      <c r="AL431" s="289"/>
    </row>
    <row r="432">
      <c r="A432" s="289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  <c r="AA432" s="290"/>
      <c r="AB432" s="290"/>
      <c r="AC432" s="290"/>
      <c r="AD432" s="290"/>
      <c r="AE432" s="290"/>
      <c r="AF432" s="290"/>
      <c r="AG432" s="290"/>
      <c r="AH432" s="290"/>
      <c r="AI432" s="290"/>
      <c r="AJ432" s="289"/>
      <c r="AK432" s="289"/>
      <c r="AL432" s="289"/>
    </row>
    <row r="433">
      <c r="A433" s="289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  <c r="AA433" s="290"/>
      <c r="AB433" s="290"/>
      <c r="AC433" s="290"/>
      <c r="AD433" s="290"/>
      <c r="AE433" s="290"/>
      <c r="AF433" s="290"/>
      <c r="AG433" s="290"/>
      <c r="AH433" s="290"/>
      <c r="AI433" s="290"/>
      <c r="AJ433" s="289"/>
      <c r="AK433" s="289"/>
      <c r="AL433" s="289"/>
    </row>
    <row r="434">
      <c r="A434" s="289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  <c r="AA434" s="290"/>
      <c r="AB434" s="290"/>
      <c r="AC434" s="290"/>
      <c r="AD434" s="290"/>
      <c r="AE434" s="290"/>
      <c r="AF434" s="290"/>
      <c r="AG434" s="290"/>
      <c r="AH434" s="290"/>
      <c r="AI434" s="290"/>
      <c r="AJ434" s="289"/>
      <c r="AK434" s="289"/>
      <c r="AL434" s="289"/>
    </row>
    <row r="435">
      <c r="A435" s="289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  <c r="AA435" s="290"/>
      <c r="AB435" s="290"/>
      <c r="AC435" s="290"/>
      <c r="AD435" s="290"/>
      <c r="AE435" s="290"/>
      <c r="AF435" s="290"/>
      <c r="AG435" s="290"/>
      <c r="AH435" s="290"/>
      <c r="AI435" s="290"/>
      <c r="AJ435" s="289"/>
      <c r="AK435" s="289"/>
      <c r="AL435" s="289"/>
    </row>
    <row r="436">
      <c r="A436" s="289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  <c r="AA436" s="290"/>
      <c r="AB436" s="290"/>
      <c r="AC436" s="290"/>
      <c r="AD436" s="290"/>
      <c r="AE436" s="290"/>
      <c r="AF436" s="290"/>
      <c r="AG436" s="290"/>
      <c r="AH436" s="290"/>
      <c r="AI436" s="290"/>
      <c r="AJ436" s="289"/>
      <c r="AK436" s="289"/>
      <c r="AL436" s="289"/>
    </row>
    <row r="437">
      <c r="A437" s="289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  <c r="AA437" s="290"/>
      <c r="AB437" s="290"/>
      <c r="AC437" s="290"/>
      <c r="AD437" s="290"/>
      <c r="AE437" s="290"/>
      <c r="AF437" s="290"/>
      <c r="AG437" s="290"/>
      <c r="AH437" s="290"/>
      <c r="AI437" s="290"/>
      <c r="AJ437" s="289"/>
      <c r="AK437" s="289"/>
      <c r="AL437" s="289"/>
    </row>
    <row r="438">
      <c r="A438" s="289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  <c r="AA438" s="290"/>
      <c r="AB438" s="290"/>
      <c r="AC438" s="290"/>
      <c r="AD438" s="290"/>
      <c r="AE438" s="290"/>
      <c r="AF438" s="290"/>
      <c r="AG438" s="290"/>
      <c r="AH438" s="290"/>
      <c r="AI438" s="290"/>
      <c r="AJ438" s="289"/>
      <c r="AK438" s="289"/>
      <c r="AL438" s="289"/>
    </row>
    <row r="439">
      <c r="A439" s="289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  <c r="AA439" s="290"/>
      <c r="AB439" s="290"/>
      <c r="AC439" s="290"/>
      <c r="AD439" s="290"/>
      <c r="AE439" s="290"/>
      <c r="AF439" s="290"/>
      <c r="AG439" s="290"/>
      <c r="AH439" s="290"/>
      <c r="AI439" s="290"/>
      <c r="AJ439" s="289"/>
      <c r="AK439" s="289"/>
      <c r="AL439" s="289"/>
    </row>
    <row r="440">
      <c r="A440" s="289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  <c r="AA440" s="290"/>
      <c r="AB440" s="290"/>
      <c r="AC440" s="290"/>
      <c r="AD440" s="290"/>
      <c r="AE440" s="290"/>
      <c r="AF440" s="290"/>
      <c r="AG440" s="290"/>
      <c r="AH440" s="290"/>
      <c r="AI440" s="290"/>
      <c r="AJ440" s="289"/>
      <c r="AK440" s="289"/>
      <c r="AL440" s="289"/>
    </row>
    <row r="441">
      <c r="A441" s="289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  <c r="AA441" s="290"/>
      <c r="AB441" s="290"/>
      <c r="AC441" s="290"/>
      <c r="AD441" s="290"/>
      <c r="AE441" s="290"/>
      <c r="AF441" s="290"/>
      <c r="AG441" s="290"/>
      <c r="AH441" s="290"/>
      <c r="AI441" s="290"/>
      <c r="AJ441" s="289"/>
      <c r="AK441" s="289"/>
      <c r="AL441" s="289"/>
    </row>
    <row r="442">
      <c r="A442" s="289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  <c r="AA442" s="290"/>
      <c r="AB442" s="290"/>
      <c r="AC442" s="290"/>
      <c r="AD442" s="290"/>
      <c r="AE442" s="290"/>
      <c r="AF442" s="290"/>
      <c r="AG442" s="290"/>
      <c r="AH442" s="290"/>
      <c r="AI442" s="290"/>
      <c r="AJ442" s="289"/>
      <c r="AK442" s="289"/>
      <c r="AL442" s="289"/>
    </row>
    <row r="443">
      <c r="A443" s="289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  <c r="AA443" s="290"/>
      <c r="AB443" s="290"/>
      <c r="AC443" s="290"/>
      <c r="AD443" s="290"/>
      <c r="AE443" s="290"/>
      <c r="AF443" s="290"/>
      <c r="AG443" s="290"/>
      <c r="AH443" s="290"/>
      <c r="AI443" s="290"/>
      <c r="AJ443" s="289"/>
      <c r="AK443" s="289"/>
      <c r="AL443" s="289"/>
    </row>
    <row r="444">
      <c r="A444" s="289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  <c r="AA444" s="290"/>
      <c r="AB444" s="290"/>
      <c r="AC444" s="290"/>
      <c r="AD444" s="290"/>
      <c r="AE444" s="290"/>
      <c r="AF444" s="290"/>
      <c r="AG444" s="290"/>
      <c r="AH444" s="290"/>
      <c r="AI444" s="290"/>
      <c r="AJ444" s="289"/>
      <c r="AK444" s="289"/>
      <c r="AL444" s="289"/>
    </row>
    <row r="445">
      <c r="A445" s="289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  <c r="AA445" s="290"/>
      <c r="AB445" s="290"/>
      <c r="AC445" s="290"/>
      <c r="AD445" s="290"/>
      <c r="AE445" s="290"/>
      <c r="AF445" s="290"/>
      <c r="AG445" s="290"/>
      <c r="AH445" s="290"/>
      <c r="AI445" s="290"/>
      <c r="AJ445" s="289"/>
      <c r="AK445" s="289"/>
      <c r="AL445" s="289"/>
    </row>
    <row r="446">
      <c r="A446" s="289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  <c r="AA446" s="290"/>
      <c r="AB446" s="290"/>
      <c r="AC446" s="290"/>
      <c r="AD446" s="290"/>
      <c r="AE446" s="290"/>
      <c r="AF446" s="290"/>
      <c r="AG446" s="290"/>
      <c r="AH446" s="290"/>
      <c r="AI446" s="290"/>
      <c r="AJ446" s="289"/>
      <c r="AK446" s="289"/>
      <c r="AL446" s="289"/>
    </row>
    <row r="447">
      <c r="A447" s="289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89"/>
      <c r="AK447" s="289"/>
      <c r="AL447" s="289"/>
    </row>
    <row r="448">
      <c r="A448" s="289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89"/>
      <c r="AK448" s="289"/>
      <c r="AL448" s="289"/>
    </row>
    <row r="449">
      <c r="A449" s="289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89"/>
      <c r="AK449" s="289"/>
      <c r="AL449" s="289"/>
    </row>
    <row r="450">
      <c r="A450" s="289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89"/>
      <c r="AK450" s="289"/>
      <c r="AL450" s="289"/>
    </row>
    <row r="451">
      <c r="A451" s="289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89"/>
      <c r="AK451" s="289"/>
      <c r="AL451" s="289"/>
    </row>
    <row r="452">
      <c r="A452" s="289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89"/>
      <c r="AK452" s="289"/>
      <c r="AL452" s="289"/>
    </row>
    <row r="453">
      <c r="A453" s="289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89"/>
      <c r="AK453" s="289"/>
      <c r="AL453" s="289"/>
    </row>
    <row r="454">
      <c r="A454" s="289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89"/>
      <c r="AK454" s="289"/>
      <c r="AL454" s="289"/>
    </row>
    <row r="455">
      <c r="A455" s="289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89"/>
      <c r="AK455" s="289"/>
      <c r="AL455" s="289"/>
    </row>
    <row r="456">
      <c r="A456" s="289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89"/>
      <c r="AK456" s="289"/>
      <c r="AL456" s="289"/>
    </row>
    <row r="457">
      <c r="A457" s="289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89"/>
      <c r="AK457" s="289"/>
      <c r="AL457" s="289"/>
    </row>
    <row r="458">
      <c r="A458" s="289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89"/>
      <c r="AK458" s="289"/>
      <c r="AL458" s="289"/>
    </row>
    <row r="459">
      <c r="A459" s="289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89"/>
      <c r="AK459" s="289"/>
      <c r="AL459" s="289"/>
    </row>
    <row r="460">
      <c r="A460" s="289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89"/>
      <c r="AK460" s="289"/>
      <c r="AL460" s="289"/>
    </row>
    <row r="461">
      <c r="A461" s="289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89"/>
      <c r="AK461" s="289"/>
      <c r="AL461" s="289"/>
    </row>
    <row r="462">
      <c r="A462" s="289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89"/>
      <c r="AK462" s="289"/>
      <c r="AL462" s="289"/>
    </row>
    <row r="463">
      <c r="A463" s="289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89"/>
      <c r="AK463" s="289"/>
      <c r="AL463" s="289"/>
    </row>
    <row r="464">
      <c r="A464" s="289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89"/>
      <c r="AK464" s="289"/>
      <c r="AL464" s="289"/>
    </row>
    <row r="465">
      <c r="A465" s="289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89"/>
      <c r="AK465" s="289"/>
      <c r="AL465" s="289"/>
    </row>
    <row r="466">
      <c r="A466" s="289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89"/>
      <c r="AK466" s="289"/>
      <c r="AL466" s="289"/>
    </row>
    <row r="467">
      <c r="A467" s="289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89"/>
      <c r="AK467" s="289"/>
      <c r="AL467" s="289"/>
    </row>
    <row r="468">
      <c r="A468" s="289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89"/>
      <c r="AK468" s="289"/>
      <c r="AL468" s="289"/>
    </row>
    <row r="469">
      <c r="A469" s="289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89"/>
      <c r="AK469" s="289"/>
      <c r="AL469" s="289"/>
    </row>
    <row r="470">
      <c r="A470" s="289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89"/>
      <c r="AK470" s="289"/>
      <c r="AL470" s="289"/>
    </row>
    <row r="471">
      <c r="A471" s="289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89"/>
      <c r="AK471" s="289"/>
      <c r="AL471" s="289"/>
    </row>
    <row r="472">
      <c r="A472" s="289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89"/>
      <c r="AK472" s="289"/>
      <c r="AL472" s="289"/>
    </row>
    <row r="473">
      <c r="A473" s="289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89"/>
      <c r="AK473" s="289"/>
      <c r="AL473" s="289"/>
    </row>
    <row r="474">
      <c r="A474" s="289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89"/>
      <c r="AK474" s="289"/>
      <c r="AL474" s="289"/>
    </row>
    <row r="475">
      <c r="A475" s="289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89"/>
      <c r="AK475" s="289"/>
      <c r="AL475" s="289"/>
    </row>
    <row r="476">
      <c r="A476" s="289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89"/>
      <c r="AK476" s="289"/>
      <c r="AL476" s="289"/>
    </row>
    <row r="477">
      <c r="A477" s="289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89"/>
      <c r="AK477" s="289"/>
      <c r="AL477" s="289"/>
    </row>
    <row r="478">
      <c r="A478" s="289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89"/>
      <c r="AK478" s="289"/>
      <c r="AL478" s="289"/>
    </row>
    <row r="479">
      <c r="A479" s="289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89"/>
      <c r="AK479" s="289"/>
      <c r="AL479" s="289"/>
    </row>
    <row r="480">
      <c r="A480" s="289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89"/>
      <c r="AK480" s="289"/>
      <c r="AL480" s="289"/>
    </row>
    <row r="481">
      <c r="A481" s="289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89"/>
      <c r="AK481" s="289"/>
      <c r="AL481" s="289"/>
    </row>
    <row r="482">
      <c r="A482" s="289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89"/>
      <c r="AK482" s="289"/>
      <c r="AL482" s="289"/>
    </row>
    <row r="483">
      <c r="A483" s="289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89"/>
      <c r="AK483" s="289"/>
      <c r="AL483" s="289"/>
    </row>
    <row r="484">
      <c r="A484" s="289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89"/>
      <c r="AK484" s="289"/>
      <c r="AL484" s="289"/>
    </row>
    <row r="485">
      <c r="A485" s="289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89"/>
      <c r="AK485" s="289"/>
      <c r="AL485" s="289"/>
    </row>
    <row r="486">
      <c r="A486" s="289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89"/>
      <c r="AK486" s="289"/>
      <c r="AL486" s="289"/>
    </row>
    <row r="487">
      <c r="A487" s="289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89"/>
      <c r="AK487" s="289"/>
      <c r="AL487" s="289"/>
    </row>
    <row r="488">
      <c r="A488" s="289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89"/>
      <c r="AK488" s="289"/>
      <c r="AL488" s="289"/>
    </row>
    <row r="489">
      <c r="A489" s="289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89"/>
      <c r="AK489" s="289"/>
      <c r="AL489" s="289"/>
    </row>
    <row r="490">
      <c r="A490" s="289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  <c r="AA490" s="290"/>
      <c r="AB490" s="290"/>
      <c r="AC490" s="290"/>
      <c r="AD490" s="290"/>
      <c r="AE490" s="290"/>
      <c r="AF490" s="290"/>
      <c r="AG490" s="290"/>
      <c r="AH490" s="290"/>
      <c r="AI490" s="290"/>
      <c r="AJ490" s="289"/>
      <c r="AK490" s="289"/>
      <c r="AL490" s="289"/>
    </row>
    <row r="491">
      <c r="A491" s="289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89"/>
      <c r="AK491" s="289"/>
      <c r="AL491" s="289"/>
    </row>
    <row r="492">
      <c r="A492" s="289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89"/>
      <c r="AK492" s="289"/>
      <c r="AL492" s="289"/>
    </row>
    <row r="493">
      <c r="A493" s="289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89"/>
      <c r="AK493" s="289"/>
      <c r="AL493" s="289"/>
    </row>
    <row r="494">
      <c r="A494" s="289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89"/>
      <c r="AK494" s="289"/>
      <c r="AL494" s="289"/>
    </row>
    <row r="495">
      <c r="A495" s="289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89"/>
      <c r="AK495" s="289"/>
      <c r="AL495" s="289"/>
    </row>
    <row r="496">
      <c r="A496" s="289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89"/>
      <c r="AK496" s="289"/>
      <c r="AL496" s="289"/>
    </row>
    <row r="497">
      <c r="A497" s="289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89"/>
      <c r="AK497" s="289"/>
      <c r="AL497" s="289"/>
    </row>
    <row r="498">
      <c r="A498" s="289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89"/>
      <c r="AK498" s="289"/>
      <c r="AL498" s="289"/>
    </row>
    <row r="499">
      <c r="A499" s="289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89"/>
      <c r="AK499" s="289"/>
      <c r="AL499" s="289"/>
    </row>
    <row r="500">
      <c r="A500" s="289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89"/>
      <c r="AK500" s="289"/>
      <c r="AL500" s="289"/>
    </row>
    <row r="501">
      <c r="A501" s="289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89"/>
      <c r="AK501" s="289"/>
      <c r="AL501" s="289"/>
    </row>
    <row r="502">
      <c r="A502" s="289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89"/>
      <c r="AK502" s="289"/>
      <c r="AL502" s="289"/>
    </row>
    <row r="503">
      <c r="A503" s="289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89"/>
      <c r="AK503" s="289"/>
      <c r="AL503" s="289"/>
    </row>
    <row r="504">
      <c r="A504" s="289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89"/>
      <c r="AK504" s="289"/>
      <c r="AL504" s="289"/>
    </row>
    <row r="505">
      <c r="A505" s="289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89"/>
      <c r="AK505" s="289"/>
      <c r="AL505" s="289"/>
    </row>
    <row r="506">
      <c r="A506" s="289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89"/>
      <c r="AK506" s="289"/>
      <c r="AL506" s="289"/>
    </row>
    <row r="507">
      <c r="A507" s="289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89"/>
      <c r="AK507" s="289"/>
      <c r="AL507" s="289"/>
    </row>
    <row r="508">
      <c r="A508" s="289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89"/>
      <c r="AK508" s="289"/>
      <c r="AL508" s="289"/>
    </row>
    <row r="509">
      <c r="A509" s="289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89"/>
      <c r="AK509" s="289"/>
      <c r="AL509" s="289"/>
    </row>
    <row r="510">
      <c r="A510" s="289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89"/>
      <c r="AK510" s="289"/>
      <c r="AL510" s="289"/>
    </row>
    <row r="511">
      <c r="A511" s="289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89"/>
      <c r="AK511" s="289"/>
      <c r="AL511" s="289"/>
    </row>
    <row r="512">
      <c r="A512" s="289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  <c r="AA512" s="290"/>
      <c r="AB512" s="290"/>
      <c r="AC512" s="290"/>
      <c r="AD512" s="290"/>
      <c r="AE512" s="290"/>
      <c r="AF512" s="290"/>
      <c r="AG512" s="290"/>
      <c r="AH512" s="290"/>
      <c r="AI512" s="290"/>
      <c r="AJ512" s="289"/>
      <c r="AK512" s="289"/>
      <c r="AL512" s="289"/>
    </row>
    <row r="513">
      <c r="A513" s="289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  <c r="AA513" s="290"/>
      <c r="AB513" s="290"/>
      <c r="AC513" s="290"/>
      <c r="AD513" s="290"/>
      <c r="AE513" s="290"/>
      <c r="AF513" s="290"/>
      <c r="AG513" s="290"/>
      <c r="AH513" s="290"/>
      <c r="AI513" s="290"/>
      <c r="AJ513" s="289"/>
      <c r="AK513" s="289"/>
      <c r="AL513" s="289"/>
    </row>
    <row r="514">
      <c r="A514" s="289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  <c r="AA514" s="290"/>
      <c r="AB514" s="290"/>
      <c r="AC514" s="290"/>
      <c r="AD514" s="290"/>
      <c r="AE514" s="290"/>
      <c r="AF514" s="290"/>
      <c r="AG514" s="290"/>
      <c r="AH514" s="290"/>
      <c r="AI514" s="290"/>
      <c r="AJ514" s="289"/>
      <c r="AK514" s="289"/>
      <c r="AL514" s="289"/>
    </row>
    <row r="515">
      <c r="A515" s="289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  <c r="AA515" s="290"/>
      <c r="AB515" s="290"/>
      <c r="AC515" s="290"/>
      <c r="AD515" s="290"/>
      <c r="AE515" s="290"/>
      <c r="AF515" s="290"/>
      <c r="AG515" s="290"/>
      <c r="AH515" s="290"/>
      <c r="AI515" s="290"/>
      <c r="AJ515" s="289"/>
      <c r="AK515" s="289"/>
      <c r="AL515" s="289"/>
    </row>
    <row r="516">
      <c r="A516" s="289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  <c r="AA516" s="290"/>
      <c r="AB516" s="290"/>
      <c r="AC516" s="290"/>
      <c r="AD516" s="290"/>
      <c r="AE516" s="290"/>
      <c r="AF516" s="290"/>
      <c r="AG516" s="290"/>
      <c r="AH516" s="290"/>
      <c r="AI516" s="290"/>
      <c r="AJ516" s="289"/>
      <c r="AK516" s="289"/>
      <c r="AL516" s="289"/>
    </row>
    <row r="517">
      <c r="A517" s="289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  <c r="AA517" s="290"/>
      <c r="AB517" s="290"/>
      <c r="AC517" s="290"/>
      <c r="AD517" s="290"/>
      <c r="AE517" s="290"/>
      <c r="AF517" s="290"/>
      <c r="AG517" s="290"/>
      <c r="AH517" s="290"/>
      <c r="AI517" s="290"/>
      <c r="AJ517" s="289"/>
      <c r="AK517" s="289"/>
      <c r="AL517" s="289"/>
    </row>
    <row r="518">
      <c r="A518" s="289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  <c r="AA518" s="290"/>
      <c r="AB518" s="290"/>
      <c r="AC518" s="290"/>
      <c r="AD518" s="290"/>
      <c r="AE518" s="290"/>
      <c r="AF518" s="290"/>
      <c r="AG518" s="290"/>
      <c r="AH518" s="290"/>
      <c r="AI518" s="290"/>
      <c r="AJ518" s="289"/>
      <c r="AK518" s="289"/>
      <c r="AL518" s="289"/>
    </row>
    <row r="519">
      <c r="A519" s="289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  <c r="AA519" s="290"/>
      <c r="AB519" s="290"/>
      <c r="AC519" s="290"/>
      <c r="AD519" s="290"/>
      <c r="AE519" s="290"/>
      <c r="AF519" s="290"/>
      <c r="AG519" s="290"/>
      <c r="AH519" s="290"/>
      <c r="AI519" s="290"/>
      <c r="AJ519" s="289"/>
      <c r="AK519" s="289"/>
      <c r="AL519" s="289"/>
    </row>
    <row r="520">
      <c r="A520" s="289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  <c r="AA520" s="290"/>
      <c r="AB520" s="290"/>
      <c r="AC520" s="290"/>
      <c r="AD520" s="290"/>
      <c r="AE520" s="290"/>
      <c r="AF520" s="290"/>
      <c r="AG520" s="290"/>
      <c r="AH520" s="290"/>
      <c r="AI520" s="290"/>
      <c r="AJ520" s="289"/>
      <c r="AK520" s="289"/>
      <c r="AL520" s="289"/>
    </row>
    <row r="521">
      <c r="A521" s="289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  <c r="AA521" s="290"/>
      <c r="AB521" s="290"/>
      <c r="AC521" s="290"/>
      <c r="AD521" s="290"/>
      <c r="AE521" s="290"/>
      <c r="AF521" s="290"/>
      <c r="AG521" s="290"/>
      <c r="AH521" s="290"/>
      <c r="AI521" s="290"/>
      <c r="AJ521" s="289"/>
      <c r="AK521" s="289"/>
      <c r="AL521" s="289"/>
    </row>
    <row r="522">
      <c r="A522" s="289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  <c r="AA522" s="290"/>
      <c r="AB522" s="290"/>
      <c r="AC522" s="290"/>
      <c r="AD522" s="290"/>
      <c r="AE522" s="290"/>
      <c r="AF522" s="290"/>
      <c r="AG522" s="290"/>
      <c r="AH522" s="290"/>
      <c r="AI522" s="290"/>
      <c r="AJ522" s="289"/>
      <c r="AK522" s="289"/>
      <c r="AL522" s="289"/>
    </row>
    <row r="523">
      <c r="A523" s="289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  <c r="AA523" s="290"/>
      <c r="AB523" s="290"/>
      <c r="AC523" s="290"/>
      <c r="AD523" s="290"/>
      <c r="AE523" s="290"/>
      <c r="AF523" s="290"/>
      <c r="AG523" s="290"/>
      <c r="AH523" s="290"/>
      <c r="AI523" s="290"/>
      <c r="AJ523" s="289"/>
      <c r="AK523" s="289"/>
      <c r="AL523" s="289"/>
    </row>
    <row r="524">
      <c r="A524" s="289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  <c r="AA524" s="290"/>
      <c r="AB524" s="290"/>
      <c r="AC524" s="290"/>
      <c r="AD524" s="290"/>
      <c r="AE524" s="290"/>
      <c r="AF524" s="290"/>
      <c r="AG524" s="290"/>
      <c r="AH524" s="290"/>
      <c r="AI524" s="290"/>
      <c r="AJ524" s="289"/>
      <c r="AK524" s="289"/>
      <c r="AL524" s="289"/>
    </row>
    <row r="525">
      <c r="A525" s="289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  <c r="AA525" s="290"/>
      <c r="AB525" s="290"/>
      <c r="AC525" s="290"/>
      <c r="AD525" s="290"/>
      <c r="AE525" s="290"/>
      <c r="AF525" s="290"/>
      <c r="AG525" s="290"/>
      <c r="AH525" s="290"/>
      <c r="AI525" s="290"/>
      <c r="AJ525" s="289"/>
      <c r="AK525" s="289"/>
      <c r="AL525" s="289"/>
    </row>
    <row r="526">
      <c r="A526" s="289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  <c r="AA526" s="290"/>
      <c r="AB526" s="290"/>
      <c r="AC526" s="290"/>
      <c r="AD526" s="290"/>
      <c r="AE526" s="290"/>
      <c r="AF526" s="290"/>
      <c r="AG526" s="290"/>
      <c r="AH526" s="290"/>
      <c r="AI526" s="290"/>
      <c r="AJ526" s="289"/>
      <c r="AK526" s="289"/>
      <c r="AL526" s="289"/>
    </row>
    <row r="527">
      <c r="A527" s="289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  <c r="AA527" s="290"/>
      <c r="AB527" s="290"/>
      <c r="AC527" s="290"/>
      <c r="AD527" s="290"/>
      <c r="AE527" s="290"/>
      <c r="AF527" s="290"/>
      <c r="AG527" s="290"/>
      <c r="AH527" s="290"/>
      <c r="AI527" s="290"/>
      <c r="AJ527" s="289"/>
      <c r="AK527" s="289"/>
      <c r="AL527" s="289"/>
    </row>
    <row r="528">
      <c r="A528" s="289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  <c r="AA528" s="290"/>
      <c r="AB528" s="290"/>
      <c r="AC528" s="290"/>
      <c r="AD528" s="290"/>
      <c r="AE528" s="290"/>
      <c r="AF528" s="290"/>
      <c r="AG528" s="290"/>
      <c r="AH528" s="290"/>
      <c r="AI528" s="290"/>
      <c r="AJ528" s="289"/>
      <c r="AK528" s="289"/>
      <c r="AL528" s="289"/>
    </row>
    <row r="529">
      <c r="A529" s="289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  <c r="AA529" s="290"/>
      <c r="AB529" s="290"/>
      <c r="AC529" s="290"/>
      <c r="AD529" s="290"/>
      <c r="AE529" s="290"/>
      <c r="AF529" s="290"/>
      <c r="AG529" s="290"/>
      <c r="AH529" s="290"/>
      <c r="AI529" s="290"/>
      <c r="AJ529" s="289"/>
      <c r="AK529" s="289"/>
      <c r="AL529" s="289"/>
    </row>
    <row r="530">
      <c r="A530" s="289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  <c r="AA530" s="290"/>
      <c r="AB530" s="290"/>
      <c r="AC530" s="290"/>
      <c r="AD530" s="290"/>
      <c r="AE530" s="290"/>
      <c r="AF530" s="290"/>
      <c r="AG530" s="290"/>
      <c r="AH530" s="290"/>
      <c r="AI530" s="290"/>
      <c r="AJ530" s="289"/>
      <c r="AK530" s="289"/>
      <c r="AL530" s="289"/>
    </row>
    <row r="531">
      <c r="A531" s="289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  <c r="AA531" s="290"/>
      <c r="AB531" s="290"/>
      <c r="AC531" s="290"/>
      <c r="AD531" s="290"/>
      <c r="AE531" s="290"/>
      <c r="AF531" s="290"/>
      <c r="AG531" s="290"/>
      <c r="AH531" s="290"/>
      <c r="AI531" s="290"/>
      <c r="AJ531" s="289"/>
      <c r="AK531" s="289"/>
      <c r="AL531" s="289"/>
    </row>
    <row r="532">
      <c r="A532" s="289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  <c r="AA532" s="290"/>
      <c r="AB532" s="290"/>
      <c r="AC532" s="290"/>
      <c r="AD532" s="290"/>
      <c r="AE532" s="290"/>
      <c r="AF532" s="290"/>
      <c r="AG532" s="290"/>
      <c r="AH532" s="290"/>
      <c r="AI532" s="290"/>
      <c r="AJ532" s="289"/>
      <c r="AK532" s="289"/>
      <c r="AL532" s="289"/>
    </row>
    <row r="533">
      <c r="A533" s="289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  <c r="AA533" s="290"/>
      <c r="AB533" s="290"/>
      <c r="AC533" s="290"/>
      <c r="AD533" s="290"/>
      <c r="AE533" s="290"/>
      <c r="AF533" s="290"/>
      <c r="AG533" s="290"/>
      <c r="AH533" s="290"/>
      <c r="AI533" s="290"/>
      <c r="AJ533" s="289"/>
      <c r="AK533" s="289"/>
      <c r="AL533" s="289"/>
    </row>
    <row r="534">
      <c r="A534" s="289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  <c r="AA534" s="290"/>
      <c r="AB534" s="290"/>
      <c r="AC534" s="290"/>
      <c r="AD534" s="290"/>
      <c r="AE534" s="290"/>
      <c r="AF534" s="290"/>
      <c r="AG534" s="290"/>
      <c r="AH534" s="290"/>
      <c r="AI534" s="290"/>
      <c r="AJ534" s="289"/>
      <c r="AK534" s="289"/>
      <c r="AL534" s="289"/>
    </row>
    <row r="535">
      <c r="A535" s="289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  <c r="AA535" s="290"/>
      <c r="AB535" s="290"/>
      <c r="AC535" s="290"/>
      <c r="AD535" s="290"/>
      <c r="AE535" s="290"/>
      <c r="AF535" s="290"/>
      <c r="AG535" s="290"/>
      <c r="AH535" s="290"/>
      <c r="AI535" s="290"/>
      <c r="AJ535" s="289"/>
      <c r="AK535" s="289"/>
      <c r="AL535" s="289"/>
    </row>
    <row r="536">
      <c r="A536" s="289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  <c r="AA536" s="290"/>
      <c r="AB536" s="290"/>
      <c r="AC536" s="290"/>
      <c r="AD536" s="290"/>
      <c r="AE536" s="290"/>
      <c r="AF536" s="290"/>
      <c r="AG536" s="290"/>
      <c r="AH536" s="290"/>
      <c r="AI536" s="290"/>
      <c r="AJ536" s="289"/>
      <c r="AK536" s="289"/>
      <c r="AL536" s="289"/>
    </row>
    <row r="537">
      <c r="A537" s="289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  <c r="AA537" s="290"/>
      <c r="AB537" s="290"/>
      <c r="AC537" s="290"/>
      <c r="AD537" s="290"/>
      <c r="AE537" s="290"/>
      <c r="AF537" s="290"/>
      <c r="AG537" s="290"/>
      <c r="AH537" s="290"/>
      <c r="AI537" s="290"/>
      <c r="AJ537" s="289"/>
      <c r="AK537" s="289"/>
      <c r="AL537" s="289"/>
    </row>
    <row r="538">
      <c r="A538" s="289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  <c r="AA538" s="290"/>
      <c r="AB538" s="290"/>
      <c r="AC538" s="290"/>
      <c r="AD538" s="290"/>
      <c r="AE538" s="290"/>
      <c r="AF538" s="290"/>
      <c r="AG538" s="290"/>
      <c r="AH538" s="290"/>
      <c r="AI538" s="290"/>
      <c r="AJ538" s="289"/>
      <c r="AK538" s="289"/>
      <c r="AL538" s="289"/>
    </row>
    <row r="539">
      <c r="A539" s="289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  <c r="AA539" s="290"/>
      <c r="AB539" s="290"/>
      <c r="AC539" s="290"/>
      <c r="AD539" s="290"/>
      <c r="AE539" s="290"/>
      <c r="AF539" s="290"/>
      <c r="AG539" s="290"/>
      <c r="AH539" s="290"/>
      <c r="AI539" s="290"/>
      <c r="AJ539" s="289"/>
      <c r="AK539" s="289"/>
      <c r="AL539" s="289"/>
    </row>
    <row r="540">
      <c r="A540" s="289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  <c r="AA540" s="290"/>
      <c r="AB540" s="290"/>
      <c r="AC540" s="290"/>
      <c r="AD540" s="290"/>
      <c r="AE540" s="290"/>
      <c r="AF540" s="290"/>
      <c r="AG540" s="290"/>
      <c r="AH540" s="290"/>
      <c r="AI540" s="290"/>
      <c r="AJ540" s="289"/>
      <c r="AK540" s="289"/>
      <c r="AL540" s="289"/>
    </row>
    <row r="541">
      <c r="A541" s="289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  <c r="AA541" s="290"/>
      <c r="AB541" s="290"/>
      <c r="AC541" s="290"/>
      <c r="AD541" s="290"/>
      <c r="AE541" s="290"/>
      <c r="AF541" s="290"/>
      <c r="AG541" s="290"/>
      <c r="AH541" s="290"/>
      <c r="AI541" s="290"/>
      <c r="AJ541" s="289"/>
      <c r="AK541" s="289"/>
      <c r="AL541" s="289"/>
    </row>
    <row r="542">
      <c r="A542" s="289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  <c r="AA542" s="290"/>
      <c r="AB542" s="290"/>
      <c r="AC542" s="290"/>
      <c r="AD542" s="290"/>
      <c r="AE542" s="290"/>
      <c r="AF542" s="290"/>
      <c r="AG542" s="290"/>
      <c r="AH542" s="290"/>
      <c r="AI542" s="290"/>
      <c r="AJ542" s="289"/>
      <c r="AK542" s="289"/>
      <c r="AL542" s="289"/>
    </row>
    <row r="543">
      <c r="A543" s="289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  <c r="AA543" s="290"/>
      <c r="AB543" s="290"/>
      <c r="AC543" s="290"/>
      <c r="AD543" s="290"/>
      <c r="AE543" s="290"/>
      <c r="AF543" s="290"/>
      <c r="AG543" s="290"/>
      <c r="AH543" s="290"/>
      <c r="AI543" s="290"/>
      <c r="AJ543" s="289"/>
      <c r="AK543" s="289"/>
      <c r="AL543" s="289"/>
    </row>
    <row r="544">
      <c r="A544" s="289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  <c r="AA544" s="290"/>
      <c r="AB544" s="290"/>
      <c r="AC544" s="290"/>
      <c r="AD544" s="290"/>
      <c r="AE544" s="290"/>
      <c r="AF544" s="290"/>
      <c r="AG544" s="290"/>
      <c r="AH544" s="290"/>
      <c r="AI544" s="290"/>
      <c r="AJ544" s="289"/>
      <c r="AK544" s="289"/>
      <c r="AL544" s="289"/>
    </row>
    <row r="545">
      <c r="A545" s="289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  <c r="AA545" s="290"/>
      <c r="AB545" s="290"/>
      <c r="AC545" s="290"/>
      <c r="AD545" s="290"/>
      <c r="AE545" s="290"/>
      <c r="AF545" s="290"/>
      <c r="AG545" s="290"/>
      <c r="AH545" s="290"/>
      <c r="AI545" s="290"/>
      <c r="AJ545" s="289"/>
      <c r="AK545" s="289"/>
      <c r="AL545" s="289"/>
    </row>
    <row r="546">
      <c r="A546" s="289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  <c r="AA546" s="290"/>
      <c r="AB546" s="290"/>
      <c r="AC546" s="290"/>
      <c r="AD546" s="290"/>
      <c r="AE546" s="290"/>
      <c r="AF546" s="290"/>
      <c r="AG546" s="290"/>
      <c r="AH546" s="290"/>
      <c r="AI546" s="290"/>
      <c r="AJ546" s="289"/>
      <c r="AK546" s="289"/>
      <c r="AL546" s="289"/>
    </row>
    <row r="547">
      <c r="A547" s="289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  <c r="AA547" s="290"/>
      <c r="AB547" s="290"/>
      <c r="AC547" s="290"/>
      <c r="AD547" s="290"/>
      <c r="AE547" s="290"/>
      <c r="AF547" s="290"/>
      <c r="AG547" s="290"/>
      <c r="AH547" s="290"/>
      <c r="AI547" s="290"/>
      <c r="AJ547" s="289"/>
      <c r="AK547" s="289"/>
      <c r="AL547" s="289"/>
    </row>
    <row r="548">
      <c r="A548" s="289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  <c r="AA548" s="290"/>
      <c r="AB548" s="290"/>
      <c r="AC548" s="290"/>
      <c r="AD548" s="290"/>
      <c r="AE548" s="290"/>
      <c r="AF548" s="290"/>
      <c r="AG548" s="290"/>
      <c r="AH548" s="290"/>
      <c r="AI548" s="290"/>
      <c r="AJ548" s="289"/>
      <c r="AK548" s="289"/>
      <c r="AL548" s="289"/>
    </row>
    <row r="549">
      <c r="A549" s="289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  <c r="AA549" s="290"/>
      <c r="AB549" s="290"/>
      <c r="AC549" s="290"/>
      <c r="AD549" s="290"/>
      <c r="AE549" s="290"/>
      <c r="AF549" s="290"/>
      <c r="AG549" s="290"/>
      <c r="AH549" s="290"/>
      <c r="AI549" s="290"/>
      <c r="AJ549" s="289"/>
      <c r="AK549" s="289"/>
      <c r="AL549" s="289"/>
    </row>
    <row r="550">
      <c r="A550" s="289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  <c r="AA550" s="290"/>
      <c r="AB550" s="290"/>
      <c r="AC550" s="290"/>
      <c r="AD550" s="290"/>
      <c r="AE550" s="290"/>
      <c r="AF550" s="290"/>
      <c r="AG550" s="290"/>
      <c r="AH550" s="290"/>
      <c r="AI550" s="290"/>
      <c r="AJ550" s="289"/>
      <c r="AK550" s="289"/>
      <c r="AL550" s="289"/>
    </row>
    <row r="551">
      <c r="A551" s="289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  <c r="AA551" s="290"/>
      <c r="AB551" s="290"/>
      <c r="AC551" s="290"/>
      <c r="AD551" s="290"/>
      <c r="AE551" s="290"/>
      <c r="AF551" s="290"/>
      <c r="AG551" s="290"/>
      <c r="AH551" s="290"/>
      <c r="AI551" s="290"/>
      <c r="AJ551" s="289"/>
      <c r="AK551" s="289"/>
      <c r="AL551" s="289"/>
    </row>
    <row r="552">
      <c r="A552" s="289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89"/>
      <c r="AK552" s="289"/>
      <c r="AL552" s="289"/>
    </row>
    <row r="553">
      <c r="A553" s="289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  <c r="AA553" s="290"/>
      <c r="AB553" s="290"/>
      <c r="AC553" s="290"/>
      <c r="AD553" s="290"/>
      <c r="AE553" s="290"/>
      <c r="AF553" s="290"/>
      <c r="AG553" s="290"/>
      <c r="AH553" s="290"/>
      <c r="AI553" s="290"/>
      <c r="AJ553" s="289"/>
      <c r="AK553" s="289"/>
      <c r="AL553" s="289"/>
    </row>
    <row r="554">
      <c r="A554" s="289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  <c r="AA554" s="290"/>
      <c r="AB554" s="290"/>
      <c r="AC554" s="290"/>
      <c r="AD554" s="290"/>
      <c r="AE554" s="290"/>
      <c r="AF554" s="290"/>
      <c r="AG554" s="290"/>
      <c r="AH554" s="290"/>
      <c r="AI554" s="290"/>
      <c r="AJ554" s="289"/>
      <c r="AK554" s="289"/>
      <c r="AL554" s="289"/>
    </row>
    <row r="555">
      <c r="A555" s="289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  <c r="AA555" s="290"/>
      <c r="AB555" s="290"/>
      <c r="AC555" s="290"/>
      <c r="AD555" s="290"/>
      <c r="AE555" s="290"/>
      <c r="AF555" s="290"/>
      <c r="AG555" s="290"/>
      <c r="AH555" s="290"/>
      <c r="AI555" s="290"/>
      <c r="AJ555" s="289"/>
      <c r="AK555" s="289"/>
      <c r="AL555" s="289"/>
    </row>
    <row r="556">
      <c r="A556" s="289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  <c r="AA556" s="290"/>
      <c r="AB556" s="290"/>
      <c r="AC556" s="290"/>
      <c r="AD556" s="290"/>
      <c r="AE556" s="290"/>
      <c r="AF556" s="290"/>
      <c r="AG556" s="290"/>
      <c r="AH556" s="290"/>
      <c r="AI556" s="290"/>
      <c r="AJ556" s="289"/>
      <c r="AK556" s="289"/>
      <c r="AL556" s="289"/>
    </row>
    <row r="557">
      <c r="A557" s="289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  <c r="AA557" s="290"/>
      <c r="AB557" s="290"/>
      <c r="AC557" s="290"/>
      <c r="AD557" s="290"/>
      <c r="AE557" s="290"/>
      <c r="AF557" s="290"/>
      <c r="AG557" s="290"/>
      <c r="AH557" s="290"/>
      <c r="AI557" s="290"/>
      <c r="AJ557" s="289"/>
      <c r="AK557" s="289"/>
      <c r="AL557" s="289"/>
    </row>
    <row r="558">
      <c r="A558" s="289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  <c r="AA558" s="290"/>
      <c r="AB558" s="290"/>
      <c r="AC558" s="290"/>
      <c r="AD558" s="290"/>
      <c r="AE558" s="290"/>
      <c r="AF558" s="290"/>
      <c r="AG558" s="290"/>
      <c r="AH558" s="290"/>
      <c r="AI558" s="290"/>
      <c r="AJ558" s="289"/>
      <c r="AK558" s="289"/>
      <c r="AL558" s="289"/>
    </row>
    <row r="559">
      <c r="A559" s="289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  <c r="AA559" s="290"/>
      <c r="AB559" s="290"/>
      <c r="AC559" s="290"/>
      <c r="AD559" s="290"/>
      <c r="AE559" s="290"/>
      <c r="AF559" s="290"/>
      <c r="AG559" s="290"/>
      <c r="AH559" s="290"/>
      <c r="AI559" s="290"/>
      <c r="AJ559" s="289"/>
      <c r="AK559" s="289"/>
      <c r="AL559" s="289"/>
    </row>
    <row r="560">
      <c r="A560" s="289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  <c r="AA560" s="290"/>
      <c r="AB560" s="290"/>
      <c r="AC560" s="290"/>
      <c r="AD560" s="290"/>
      <c r="AE560" s="290"/>
      <c r="AF560" s="290"/>
      <c r="AG560" s="290"/>
      <c r="AH560" s="290"/>
      <c r="AI560" s="290"/>
      <c r="AJ560" s="289"/>
      <c r="AK560" s="289"/>
      <c r="AL560" s="289"/>
    </row>
    <row r="561">
      <c r="A561" s="289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  <c r="AA561" s="290"/>
      <c r="AB561" s="290"/>
      <c r="AC561" s="290"/>
      <c r="AD561" s="290"/>
      <c r="AE561" s="290"/>
      <c r="AF561" s="290"/>
      <c r="AG561" s="290"/>
      <c r="AH561" s="290"/>
      <c r="AI561" s="290"/>
      <c r="AJ561" s="289"/>
      <c r="AK561" s="289"/>
      <c r="AL561" s="289"/>
    </row>
    <row r="562">
      <c r="A562" s="289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  <c r="AA562" s="290"/>
      <c r="AB562" s="290"/>
      <c r="AC562" s="290"/>
      <c r="AD562" s="290"/>
      <c r="AE562" s="290"/>
      <c r="AF562" s="290"/>
      <c r="AG562" s="290"/>
      <c r="AH562" s="290"/>
      <c r="AI562" s="290"/>
      <c r="AJ562" s="289"/>
      <c r="AK562" s="289"/>
      <c r="AL562" s="289"/>
    </row>
    <row r="563">
      <c r="A563" s="289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  <c r="AA563" s="290"/>
      <c r="AB563" s="290"/>
      <c r="AC563" s="290"/>
      <c r="AD563" s="290"/>
      <c r="AE563" s="290"/>
      <c r="AF563" s="290"/>
      <c r="AG563" s="290"/>
      <c r="AH563" s="290"/>
      <c r="AI563" s="290"/>
      <c r="AJ563" s="289"/>
      <c r="AK563" s="289"/>
      <c r="AL563" s="289"/>
    </row>
    <row r="564">
      <c r="A564" s="289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  <c r="AA564" s="290"/>
      <c r="AB564" s="290"/>
      <c r="AC564" s="290"/>
      <c r="AD564" s="290"/>
      <c r="AE564" s="290"/>
      <c r="AF564" s="290"/>
      <c r="AG564" s="290"/>
      <c r="AH564" s="290"/>
      <c r="AI564" s="290"/>
      <c r="AJ564" s="289"/>
      <c r="AK564" s="289"/>
      <c r="AL564" s="289"/>
    </row>
    <row r="565">
      <c r="A565" s="289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  <c r="AA565" s="290"/>
      <c r="AB565" s="290"/>
      <c r="AC565" s="290"/>
      <c r="AD565" s="290"/>
      <c r="AE565" s="290"/>
      <c r="AF565" s="290"/>
      <c r="AG565" s="290"/>
      <c r="AH565" s="290"/>
      <c r="AI565" s="290"/>
      <c r="AJ565" s="289"/>
      <c r="AK565" s="289"/>
      <c r="AL565" s="289"/>
    </row>
    <row r="566">
      <c r="A566" s="289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  <c r="AA566" s="290"/>
      <c r="AB566" s="290"/>
      <c r="AC566" s="290"/>
      <c r="AD566" s="290"/>
      <c r="AE566" s="290"/>
      <c r="AF566" s="290"/>
      <c r="AG566" s="290"/>
      <c r="AH566" s="290"/>
      <c r="AI566" s="290"/>
      <c r="AJ566" s="289"/>
      <c r="AK566" s="289"/>
      <c r="AL566" s="289"/>
    </row>
    <row r="567">
      <c r="A567" s="289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  <c r="AA567" s="290"/>
      <c r="AB567" s="290"/>
      <c r="AC567" s="290"/>
      <c r="AD567" s="290"/>
      <c r="AE567" s="290"/>
      <c r="AF567" s="290"/>
      <c r="AG567" s="290"/>
      <c r="AH567" s="290"/>
      <c r="AI567" s="290"/>
      <c r="AJ567" s="289"/>
      <c r="AK567" s="289"/>
      <c r="AL567" s="289"/>
    </row>
    <row r="568">
      <c r="A568" s="289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  <c r="AA568" s="290"/>
      <c r="AB568" s="290"/>
      <c r="AC568" s="290"/>
      <c r="AD568" s="290"/>
      <c r="AE568" s="290"/>
      <c r="AF568" s="290"/>
      <c r="AG568" s="290"/>
      <c r="AH568" s="290"/>
      <c r="AI568" s="290"/>
      <c r="AJ568" s="289"/>
      <c r="AK568" s="289"/>
      <c r="AL568" s="289"/>
    </row>
    <row r="569">
      <c r="A569" s="289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  <c r="AA569" s="290"/>
      <c r="AB569" s="290"/>
      <c r="AC569" s="290"/>
      <c r="AD569" s="290"/>
      <c r="AE569" s="290"/>
      <c r="AF569" s="290"/>
      <c r="AG569" s="290"/>
      <c r="AH569" s="290"/>
      <c r="AI569" s="290"/>
      <c r="AJ569" s="289"/>
      <c r="AK569" s="289"/>
      <c r="AL569" s="289"/>
    </row>
    <row r="570">
      <c r="A570" s="289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  <c r="AA570" s="290"/>
      <c r="AB570" s="290"/>
      <c r="AC570" s="290"/>
      <c r="AD570" s="290"/>
      <c r="AE570" s="290"/>
      <c r="AF570" s="290"/>
      <c r="AG570" s="290"/>
      <c r="AH570" s="290"/>
      <c r="AI570" s="290"/>
      <c r="AJ570" s="289"/>
      <c r="AK570" s="289"/>
      <c r="AL570" s="289"/>
    </row>
    <row r="571">
      <c r="A571" s="289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  <c r="AA571" s="290"/>
      <c r="AB571" s="290"/>
      <c r="AC571" s="290"/>
      <c r="AD571" s="290"/>
      <c r="AE571" s="290"/>
      <c r="AF571" s="290"/>
      <c r="AG571" s="290"/>
      <c r="AH571" s="290"/>
      <c r="AI571" s="290"/>
      <c r="AJ571" s="289"/>
      <c r="AK571" s="289"/>
      <c r="AL571" s="289"/>
    </row>
    <row r="572">
      <c r="A572" s="289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  <c r="AA572" s="290"/>
      <c r="AB572" s="290"/>
      <c r="AC572" s="290"/>
      <c r="AD572" s="290"/>
      <c r="AE572" s="290"/>
      <c r="AF572" s="290"/>
      <c r="AG572" s="290"/>
      <c r="AH572" s="290"/>
      <c r="AI572" s="290"/>
      <c r="AJ572" s="289"/>
      <c r="AK572" s="289"/>
      <c r="AL572" s="289"/>
    </row>
    <row r="573">
      <c r="A573" s="289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  <c r="AA573" s="290"/>
      <c r="AB573" s="290"/>
      <c r="AC573" s="290"/>
      <c r="AD573" s="290"/>
      <c r="AE573" s="290"/>
      <c r="AF573" s="290"/>
      <c r="AG573" s="290"/>
      <c r="AH573" s="290"/>
      <c r="AI573" s="290"/>
      <c r="AJ573" s="289"/>
      <c r="AK573" s="289"/>
      <c r="AL573" s="289"/>
    </row>
    <row r="574">
      <c r="A574" s="289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  <c r="AA574" s="290"/>
      <c r="AB574" s="290"/>
      <c r="AC574" s="290"/>
      <c r="AD574" s="290"/>
      <c r="AE574" s="290"/>
      <c r="AF574" s="290"/>
      <c r="AG574" s="290"/>
      <c r="AH574" s="290"/>
      <c r="AI574" s="290"/>
      <c r="AJ574" s="289"/>
      <c r="AK574" s="289"/>
      <c r="AL574" s="289"/>
    </row>
    <row r="575">
      <c r="A575" s="289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  <c r="AA575" s="290"/>
      <c r="AB575" s="290"/>
      <c r="AC575" s="290"/>
      <c r="AD575" s="290"/>
      <c r="AE575" s="290"/>
      <c r="AF575" s="290"/>
      <c r="AG575" s="290"/>
      <c r="AH575" s="290"/>
      <c r="AI575" s="290"/>
      <c r="AJ575" s="289"/>
      <c r="AK575" s="289"/>
      <c r="AL575" s="289"/>
    </row>
    <row r="576">
      <c r="A576" s="289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  <c r="AA576" s="290"/>
      <c r="AB576" s="290"/>
      <c r="AC576" s="290"/>
      <c r="AD576" s="290"/>
      <c r="AE576" s="290"/>
      <c r="AF576" s="290"/>
      <c r="AG576" s="290"/>
      <c r="AH576" s="290"/>
      <c r="AI576" s="290"/>
      <c r="AJ576" s="289"/>
      <c r="AK576" s="289"/>
      <c r="AL576" s="289"/>
    </row>
    <row r="577">
      <c r="A577" s="289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  <c r="AA577" s="290"/>
      <c r="AB577" s="290"/>
      <c r="AC577" s="290"/>
      <c r="AD577" s="290"/>
      <c r="AE577" s="290"/>
      <c r="AF577" s="290"/>
      <c r="AG577" s="290"/>
      <c r="AH577" s="290"/>
      <c r="AI577" s="290"/>
      <c r="AJ577" s="289"/>
      <c r="AK577" s="289"/>
      <c r="AL577" s="289"/>
    </row>
    <row r="578">
      <c r="A578" s="289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  <c r="AA578" s="290"/>
      <c r="AB578" s="290"/>
      <c r="AC578" s="290"/>
      <c r="AD578" s="290"/>
      <c r="AE578" s="290"/>
      <c r="AF578" s="290"/>
      <c r="AG578" s="290"/>
      <c r="AH578" s="290"/>
      <c r="AI578" s="290"/>
      <c r="AJ578" s="289"/>
      <c r="AK578" s="289"/>
      <c r="AL578" s="289"/>
    </row>
    <row r="579">
      <c r="A579" s="289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  <c r="AA579" s="290"/>
      <c r="AB579" s="290"/>
      <c r="AC579" s="290"/>
      <c r="AD579" s="290"/>
      <c r="AE579" s="290"/>
      <c r="AF579" s="290"/>
      <c r="AG579" s="290"/>
      <c r="AH579" s="290"/>
      <c r="AI579" s="290"/>
      <c r="AJ579" s="289"/>
      <c r="AK579" s="289"/>
      <c r="AL579" s="289"/>
    </row>
    <row r="580">
      <c r="A580" s="289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  <c r="AA580" s="290"/>
      <c r="AB580" s="290"/>
      <c r="AC580" s="290"/>
      <c r="AD580" s="290"/>
      <c r="AE580" s="290"/>
      <c r="AF580" s="290"/>
      <c r="AG580" s="290"/>
      <c r="AH580" s="290"/>
      <c r="AI580" s="290"/>
      <c r="AJ580" s="289"/>
      <c r="AK580" s="289"/>
      <c r="AL580" s="289"/>
    </row>
    <row r="581">
      <c r="A581" s="289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  <c r="AA581" s="290"/>
      <c r="AB581" s="290"/>
      <c r="AC581" s="290"/>
      <c r="AD581" s="290"/>
      <c r="AE581" s="290"/>
      <c r="AF581" s="290"/>
      <c r="AG581" s="290"/>
      <c r="AH581" s="290"/>
      <c r="AI581" s="290"/>
      <c r="AJ581" s="289"/>
      <c r="AK581" s="289"/>
      <c r="AL581" s="289"/>
    </row>
    <row r="582">
      <c r="A582" s="289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  <c r="AA582" s="290"/>
      <c r="AB582" s="290"/>
      <c r="AC582" s="290"/>
      <c r="AD582" s="290"/>
      <c r="AE582" s="290"/>
      <c r="AF582" s="290"/>
      <c r="AG582" s="290"/>
      <c r="AH582" s="290"/>
      <c r="AI582" s="290"/>
      <c r="AJ582" s="289"/>
      <c r="AK582" s="289"/>
      <c r="AL582" s="289"/>
    </row>
    <row r="583">
      <c r="A583" s="289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  <c r="AA583" s="290"/>
      <c r="AB583" s="290"/>
      <c r="AC583" s="290"/>
      <c r="AD583" s="290"/>
      <c r="AE583" s="290"/>
      <c r="AF583" s="290"/>
      <c r="AG583" s="290"/>
      <c r="AH583" s="290"/>
      <c r="AI583" s="290"/>
      <c r="AJ583" s="289"/>
      <c r="AK583" s="289"/>
      <c r="AL583" s="289"/>
    </row>
    <row r="584">
      <c r="A584" s="289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  <c r="AA584" s="290"/>
      <c r="AB584" s="290"/>
      <c r="AC584" s="290"/>
      <c r="AD584" s="290"/>
      <c r="AE584" s="290"/>
      <c r="AF584" s="290"/>
      <c r="AG584" s="290"/>
      <c r="AH584" s="290"/>
      <c r="AI584" s="290"/>
      <c r="AJ584" s="289"/>
      <c r="AK584" s="289"/>
      <c r="AL584" s="289"/>
    </row>
    <row r="585">
      <c r="A585" s="289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  <c r="AA585" s="290"/>
      <c r="AB585" s="290"/>
      <c r="AC585" s="290"/>
      <c r="AD585" s="290"/>
      <c r="AE585" s="290"/>
      <c r="AF585" s="290"/>
      <c r="AG585" s="290"/>
      <c r="AH585" s="290"/>
      <c r="AI585" s="290"/>
      <c r="AJ585" s="289"/>
      <c r="AK585" s="289"/>
      <c r="AL585" s="289"/>
    </row>
    <row r="586">
      <c r="A586" s="289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  <c r="AA586" s="290"/>
      <c r="AB586" s="290"/>
      <c r="AC586" s="290"/>
      <c r="AD586" s="290"/>
      <c r="AE586" s="290"/>
      <c r="AF586" s="290"/>
      <c r="AG586" s="290"/>
      <c r="AH586" s="290"/>
      <c r="AI586" s="290"/>
      <c r="AJ586" s="289"/>
      <c r="AK586" s="289"/>
      <c r="AL586" s="289"/>
    </row>
    <row r="587">
      <c r="A587" s="289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  <c r="AA587" s="290"/>
      <c r="AB587" s="290"/>
      <c r="AC587" s="290"/>
      <c r="AD587" s="290"/>
      <c r="AE587" s="290"/>
      <c r="AF587" s="290"/>
      <c r="AG587" s="290"/>
      <c r="AH587" s="290"/>
      <c r="AI587" s="290"/>
      <c r="AJ587" s="289"/>
      <c r="AK587" s="289"/>
      <c r="AL587" s="289"/>
    </row>
    <row r="588">
      <c r="A588" s="289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  <c r="AA588" s="290"/>
      <c r="AB588" s="290"/>
      <c r="AC588" s="290"/>
      <c r="AD588" s="290"/>
      <c r="AE588" s="290"/>
      <c r="AF588" s="290"/>
      <c r="AG588" s="290"/>
      <c r="AH588" s="290"/>
      <c r="AI588" s="290"/>
      <c r="AJ588" s="289"/>
      <c r="AK588" s="289"/>
      <c r="AL588" s="289"/>
    </row>
    <row r="589">
      <c r="A589" s="289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  <c r="AA589" s="290"/>
      <c r="AB589" s="290"/>
      <c r="AC589" s="290"/>
      <c r="AD589" s="290"/>
      <c r="AE589" s="290"/>
      <c r="AF589" s="290"/>
      <c r="AG589" s="290"/>
      <c r="AH589" s="290"/>
      <c r="AI589" s="290"/>
      <c r="AJ589" s="289"/>
      <c r="AK589" s="289"/>
      <c r="AL589" s="289"/>
    </row>
    <row r="590">
      <c r="A590" s="289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  <c r="AA590" s="290"/>
      <c r="AB590" s="290"/>
      <c r="AC590" s="290"/>
      <c r="AD590" s="290"/>
      <c r="AE590" s="290"/>
      <c r="AF590" s="290"/>
      <c r="AG590" s="290"/>
      <c r="AH590" s="290"/>
      <c r="AI590" s="290"/>
      <c r="AJ590" s="289"/>
      <c r="AK590" s="289"/>
      <c r="AL590" s="289"/>
    </row>
    <row r="591">
      <c r="A591" s="289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  <c r="AA591" s="290"/>
      <c r="AB591" s="290"/>
      <c r="AC591" s="290"/>
      <c r="AD591" s="290"/>
      <c r="AE591" s="290"/>
      <c r="AF591" s="290"/>
      <c r="AG591" s="290"/>
      <c r="AH591" s="290"/>
      <c r="AI591" s="290"/>
      <c r="AJ591" s="289"/>
      <c r="AK591" s="289"/>
      <c r="AL591" s="289"/>
    </row>
    <row r="592">
      <c r="A592" s="289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  <c r="AA592" s="290"/>
      <c r="AB592" s="290"/>
      <c r="AC592" s="290"/>
      <c r="AD592" s="290"/>
      <c r="AE592" s="290"/>
      <c r="AF592" s="290"/>
      <c r="AG592" s="290"/>
      <c r="AH592" s="290"/>
      <c r="AI592" s="290"/>
      <c r="AJ592" s="289"/>
      <c r="AK592" s="289"/>
      <c r="AL592" s="289"/>
    </row>
    <row r="593">
      <c r="A593" s="289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  <c r="AE593" s="290"/>
      <c r="AF593" s="290"/>
      <c r="AG593" s="290"/>
      <c r="AH593" s="290"/>
      <c r="AI593" s="290"/>
      <c r="AJ593" s="289"/>
      <c r="AK593" s="289"/>
      <c r="AL593" s="289"/>
    </row>
    <row r="594">
      <c r="A594" s="289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89"/>
      <c r="AK594" s="289"/>
      <c r="AL594" s="289"/>
    </row>
    <row r="595">
      <c r="A595" s="289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  <c r="AA595" s="290"/>
      <c r="AB595" s="290"/>
      <c r="AC595" s="290"/>
      <c r="AD595" s="290"/>
      <c r="AE595" s="290"/>
      <c r="AF595" s="290"/>
      <c r="AG595" s="290"/>
      <c r="AH595" s="290"/>
      <c r="AI595" s="290"/>
      <c r="AJ595" s="289"/>
      <c r="AK595" s="289"/>
      <c r="AL595" s="289"/>
    </row>
    <row r="596">
      <c r="A596" s="289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  <c r="AA596" s="290"/>
      <c r="AB596" s="290"/>
      <c r="AC596" s="290"/>
      <c r="AD596" s="290"/>
      <c r="AE596" s="290"/>
      <c r="AF596" s="290"/>
      <c r="AG596" s="290"/>
      <c r="AH596" s="290"/>
      <c r="AI596" s="290"/>
      <c r="AJ596" s="289"/>
      <c r="AK596" s="289"/>
      <c r="AL596" s="289"/>
    </row>
    <row r="597">
      <c r="A597" s="289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  <c r="AA597" s="290"/>
      <c r="AB597" s="290"/>
      <c r="AC597" s="290"/>
      <c r="AD597" s="290"/>
      <c r="AE597" s="290"/>
      <c r="AF597" s="290"/>
      <c r="AG597" s="290"/>
      <c r="AH597" s="290"/>
      <c r="AI597" s="290"/>
      <c r="AJ597" s="289"/>
      <c r="AK597" s="289"/>
      <c r="AL597" s="289"/>
    </row>
    <row r="598">
      <c r="A598" s="289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  <c r="AA598" s="290"/>
      <c r="AB598" s="290"/>
      <c r="AC598" s="290"/>
      <c r="AD598" s="290"/>
      <c r="AE598" s="290"/>
      <c r="AF598" s="290"/>
      <c r="AG598" s="290"/>
      <c r="AH598" s="290"/>
      <c r="AI598" s="290"/>
      <c r="AJ598" s="289"/>
      <c r="AK598" s="289"/>
      <c r="AL598" s="289"/>
    </row>
    <row r="599">
      <c r="A599" s="289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  <c r="AA599" s="290"/>
      <c r="AB599" s="290"/>
      <c r="AC599" s="290"/>
      <c r="AD599" s="290"/>
      <c r="AE599" s="290"/>
      <c r="AF599" s="290"/>
      <c r="AG599" s="290"/>
      <c r="AH599" s="290"/>
      <c r="AI599" s="290"/>
      <c r="AJ599" s="289"/>
      <c r="AK599" s="289"/>
      <c r="AL599" s="289"/>
    </row>
    <row r="600">
      <c r="A600" s="289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  <c r="AA600" s="290"/>
      <c r="AB600" s="290"/>
      <c r="AC600" s="290"/>
      <c r="AD600" s="290"/>
      <c r="AE600" s="290"/>
      <c r="AF600" s="290"/>
      <c r="AG600" s="290"/>
      <c r="AH600" s="290"/>
      <c r="AI600" s="290"/>
      <c r="AJ600" s="289"/>
      <c r="AK600" s="289"/>
      <c r="AL600" s="289"/>
    </row>
    <row r="601">
      <c r="A601" s="289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  <c r="AA601" s="290"/>
      <c r="AB601" s="290"/>
      <c r="AC601" s="290"/>
      <c r="AD601" s="290"/>
      <c r="AE601" s="290"/>
      <c r="AF601" s="290"/>
      <c r="AG601" s="290"/>
      <c r="AH601" s="290"/>
      <c r="AI601" s="290"/>
      <c r="AJ601" s="289"/>
      <c r="AK601" s="289"/>
      <c r="AL601" s="289"/>
    </row>
    <row r="602">
      <c r="A602" s="289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  <c r="AA602" s="290"/>
      <c r="AB602" s="290"/>
      <c r="AC602" s="290"/>
      <c r="AD602" s="290"/>
      <c r="AE602" s="290"/>
      <c r="AF602" s="290"/>
      <c r="AG602" s="290"/>
      <c r="AH602" s="290"/>
      <c r="AI602" s="290"/>
      <c r="AJ602" s="289"/>
      <c r="AK602" s="289"/>
      <c r="AL602" s="289"/>
    </row>
    <row r="603">
      <c r="A603" s="289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  <c r="AA603" s="290"/>
      <c r="AB603" s="290"/>
      <c r="AC603" s="290"/>
      <c r="AD603" s="290"/>
      <c r="AE603" s="290"/>
      <c r="AF603" s="290"/>
      <c r="AG603" s="290"/>
      <c r="AH603" s="290"/>
      <c r="AI603" s="290"/>
      <c r="AJ603" s="289"/>
      <c r="AK603" s="289"/>
      <c r="AL603" s="289"/>
    </row>
    <row r="604">
      <c r="A604" s="289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  <c r="AA604" s="290"/>
      <c r="AB604" s="290"/>
      <c r="AC604" s="290"/>
      <c r="AD604" s="290"/>
      <c r="AE604" s="290"/>
      <c r="AF604" s="290"/>
      <c r="AG604" s="290"/>
      <c r="AH604" s="290"/>
      <c r="AI604" s="290"/>
      <c r="AJ604" s="289"/>
      <c r="AK604" s="289"/>
      <c r="AL604" s="289"/>
    </row>
    <row r="605">
      <c r="A605" s="289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  <c r="AA605" s="290"/>
      <c r="AB605" s="290"/>
      <c r="AC605" s="290"/>
      <c r="AD605" s="290"/>
      <c r="AE605" s="290"/>
      <c r="AF605" s="290"/>
      <c r="AG605" s="290"/>
      <c r="AH605" s="290"/>
      <c r="AI605" s="290"/>
      <c r="AJ605" s="289"/>
      <c r="AK605" s="289"/>
      <c r="AL605" s="289"/>
    </row>
    <row r="606">
      <c r="A606" s="289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  <c r="AA606" s="290"/>
      <c r="AB606" s="290"/>
      <c r="AC606" s="290"/>
      <c r="AD606" s="290"/>
      <c r="AE606" s="290"/>
      <c r="AF606" s="290"/>
      <c r="AG606" s="290"/>
      <c r="AH606" s="290"/>
      <c r="AI606" s="290"/>
      <c r="AJ606" s="289"/>
      <c r="AK606" s="289"/>
      <c r="AL606" s="289"/>
    </row>
    <row r="607">
      <c r="A607" s="289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  <c r="AA607" s="290"/>
      <c r="AB607" s="290"/>
      <c r="AC607" s="290"/>
      <c r="AD607" s="290"/>
      <c r="AE607" s="290"/>
      <c r="AF607" s="290"/>
      <c r="AG607" s="290"/>
      <c r="AH607" s="290"/>
      <c r="AI607" s="290"/>
      <c r="AJ607" s="289"/>
      <c r="AK607" s="289"/>
      <c r="AL607" s="289"/>
    </row>
    <row r="608">
      <c r="A608" s="289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  <c r="AA608" s="290"/>
      <c r="AB608" s="290"/>
      <c r="AC608" s="290"/>
      <c r="AD608" s="290"/>
      <c r="AE608" s="290"/>
      <c r="AF608" s="290"/>
      <c r="AG608" s="290"/>
      <c r="AH608" s="290"/>
      <c r="AI608" s="290"/>
      <c r="AJ608" s="289"/>
      <c r="AK608" s="289"/>
      <c r="AL608" s="289"/>
    </row>
    <row r="609">
      <c r="A609" s="289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  <c r="AA609" s="290"/>
      <c r="AB609" s="290"/>
      <c r="AC609" s="290"/>
      <c r="AD609" s="290"/>
      <c r="AE609" s="290"/>
      <c r="AF609" s="290"/>
      <c r="AG609" s="290"/>
      <c r="AH609" s="290"/>
      <c r="AI609" s="290"/>
      <c r="AJ609" s="289"/>
      <c r="AK609" s="289"/>
      <c r="AL609" s="289"/>
    </row>
    <row r="610">
      <c r="A610" s="289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  <c r="AA610" s="290"/>
      <c r="AB610" s="290"/>
      <c r="AC610" s="290"/>
      <c r="AD610" s="290"/>
      <c r="AE610" s="290"/>
      <c r="AF610" s="290"/>
      <c r="AG610" s="290"/>
      <c r="AH610" s="290"/>
      <c r="AI610" s="290"/>
      <c r="AJ610" s="289"/>
      <c r="AK610" s="289"/>
      <c r="AL610" s="289"/>
    </row>
    <row r="611">
      <c r="A611" s="289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  <c r="AA611" s="290"/>
      <c r="AB611" s="290"/>
      <c r="AC611" s="290"/>
      <c r="AD611" s="290"/>
      <c r="AE611" s="290"/>
      <c r="AF611" s="290"/>
      <c r="AG611" s="290"/>
      <c r="AH611" s="290"/>
      <c r="AI611" s="290"/>
      <c r="AJ611" s="289"/>
      <c r="AK611" s="289"/>
      <c r="AL611" s="289"/>
    </row>
    <row r="612">
      <c r="A612" s="289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  <c r="AA612" s="290"/>
      <c r="AB612" s="290"/>
      <c r="AC612" s="290"/>
      <c r="AD612" s="290"/>
      <c r="AE612" s="290"/>
      <c r="AF612" s="290"/>
      <c r="AG612" s="290"/>
      <c r="AH612" s="290"/>
      <c r="AI612" s="290"/>
      <c r="AJ612" s="289"/>
      <c r="AK612" s="289"/>
      <c r="AL612" s="289"/>
    </row>
    <row r="613">
      <c r="A613" s="289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  <c r="AA613" s="290"/>
      <c r="AB613" s="290"/>
      <c r="AC613" s="290"/>
      <c r="AD613" s="290"/>
      <c r="AE613" s="290"/>
      <c r="AF613" s="290"/>
      <c r="AG613" s="290"/>
      <c r="AH613" s="290"/>
      <c r="AI613" s="290"/>
      <c r="AJ613" s="289"/>
      <c r="AK613" s="289"/>
      <c r="AL613" s="289"/>
    </row>
    <row r="614">
      <c r="A614" s="289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  <c r="AA614" s="290"/>
      <c r="AB614" s="290"/>
      <c r="AC614" s="290"/>
      <c r="AD614" s="290"/>
      <c r="AE614" s="290"/>
      <c r="AF614" s="290"/>
      <c r="AG614" s="290"/>
      <c r="AH614" s="290"/>
      <c r="AI614" s="290"/>
      <c r="AJ614" s="289"/>
      <c r="AK614" s="289"/>
      <c r="AL614" s="289"/>
    </row>
    <row r="615">
      <c r="A615" s="289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  <c r="AA615" s="290"/>
      <c r="AB615" s="290"/>
      <c r="AC615" s="290"/>
      <c r="AD615" s="290"/>
      <c r="AE615" s="290"/>
      <c r="AF615" s="290"/>
      <c r="AG615" s="290"/>
      <c r="AH615" s="290"/>
      <c r="AI615" s="290"/>
      <c r="AJ615" s="289"/>
      <c r="AK615" s="289"/>
      <c r="AL615" s="289"/>
    </row>
    <row r="616">
      <c r="A616" s="289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  <c r="AA616" s="290"/>
      <c r="AB616" s="290"/>
      <c r="AC616" s="290"/>
      <c r="AD616" s="290"/>
      <c r="AE616" s="290"/>
      <c r="AF616" s="290"/>
      <c r="AG616" s="290"/>
      <c r="AH616" s="290"/>
      <c r="AI616" s="290"/>
      <c r="AJ616" s="289"/>
      <c r="AK616" s="289"/>
      <c r="AL616" s="289"/>
    </row>
    <row r="617">
      <c r="A617" s="289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  <c r="AA617" s="290"/>
      <c r="AB617" s="290"/>
      <c r="AC617" s="290"/>
      <c r="AD617" s="290"/>
      <c r="AE617" s="290"/>
      <c r="AF617" s="290"/>
      <c r="AG617" s="290"/>
      <c r="AH617" s="290"/>
      <c r="AI617" s="290"/>
      <c r="AJ617" s="289"/>
      <c r="AK617" s="289"/>
      <c r="AL617" s="289"/>
    </row>
    <row r="618">
      <c r="A618" s="289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  <c r="AA618" s="290"/>
      <c r="AB618" s="290"/>
      <c r="AC618" s="290"/>
      <c r="AD618" s="290"/>
      <c r="AE618" s="290"/>
      <c r="AF618" s="290"/>
      <c r="AG618" s="290"/>
      <c r="AH618" s="290"/>
      <c r="AI618" s="290"/>
      <c r="AJ618" s="289"/>
      <c r="AK618" s="289"/>
      <c r="AL618" s="289"/>
    </row>
    <row r="619">
      <c r="A619" s="289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  <c r="AA619" s="290"/>
      <c r="AB619" s="290"/>
      <c r="AC619" s="290"/>
      <c r="AD619" s="290"/>
      <c r="AE619" s="290"/>
      <c r="AF619" s="290"/>
      <c r="AG619" s="290"/>
      <c r="AH619" s="290"/>
      <c r="AI619" s="290"/>
      <c r="AJ619" s="289"/>
      <c r="AK619" s="289"/>
      <c r="AL619" s="289"/>
    </row>
    <row r="620">
      <c r="A620" s="289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  <c r="AA620" s="290"/>
      <c r="AB620" s="290"/>
      <c r="AC620" s="290"/>
      <c r="AD620" s="290"/>
      <c r="AE620" s="290"/>
      <c r="AF620" s="290"/>
      <c r="AG620" s="290"/>
      <c r="AH620" s="290"/>
      <c r="AI620" s="290"/>
      <c r="AJ620" s="289"/>
      <c r="AK620" s="289"/>
      <c r="AL620" s="289"/>
    </row>
    <row r="621">
      <c r="A621" s="289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  <c r="AA621" s="290"/>
      <c r="AB621" s="290"/>
      <c r="AC621" s="290"/>
      <c r="AD621" s="290"/>
      <c r="AE621" s="290"/>
      <c r="AF621" s="290"/>
      <c r="AG621" s="290"/>
      <c r="AH621" s="290"/>
      <c r="AI621" s="290"/>
      <c r="AJ621" s="289"/>
      <c r="AK621" s="289"/>
      <c r="AL621" s="289"/>
    </row>
    <row r="622">
      <c r="A622" s="289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  <c r="AA622" s="290"/>
      <c r="AB622" s="290"/>
      <c r="AC622" s="290"/>
      <c r="AD622" s="290"/>
      <c r="AE622" s="290"/>
      <c r="AF622" s="290"/>
      <c r="AG622" s="290"/>
      <c r="AH622" s="290"/>
      <c r="AI622" s="290"/>
      <c r="AJ622" s="289"/>
      <c r="AK622" s="289"/>
      <c r="AL622" s="289"/>
    </row>
    <row r="623">
      <c r="A623" s="289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  <c r="AA623" s="290"/>
      <c r="AB623" s="290"/>
      <c r="AC623" s="290"/>
      <c r="AD623" s="290"/>
      <c r="AE623" s="290"/>
      <c r="AF623" s="290"/>
      <c r="AG623" s="290"/>
      <c r="AH623" s="290"/>
      <c r="AI623" s="290"/>
      <c r="AJ623" s="289"/>
      <c r="AK623" s="289"/>
      <c r="AL623" s="289"/>
    </row>
    <row r="624">
      <c r="A624" s="289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  <c r="AA624" s="290"/>
      <c r="AB624" s="290"/>
      <c r="AC624" s="290"/>
      <c r="AD624" s="290"/>
      <c r="AE624" s="290"/>
      <c r="AF624" s="290"/>
      <c r="AG624" s="290"/>
      <c r="AH624" s="290"/>
      <c r="AI624" s="290"/>
      <c r="AJ624" s="289"/>
      <c r="AK624" s="289"/>
      <c r="AL624" s="289"/>
    </row>
    <row r="625">
      <c r="A625" s="289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  <c r="AA625" s="290"/>
      <c r="AB625" s="290"/>
      <c r="AC625" s="290"/>
      <c r="AD625" s="290"/>
      <c r="AE625" s="290"/>
      <c r="AF625" s="290"/>
      <c r="AG625" s="290"/>
      <c r="AH625" s="290"/>
      <c r="AI625" s="290"/>
      <c r="AJ625" s="289"/>
      <c r="AK625" s="289"/>
      <c r="AL625" s="289"/>
    </row>
    <row r="626">
      <c r="A626" s="289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  <c r="AA626" s="290"/>
      <c r="AB626" s="290"/>
      <c r="AC626" s="290"/>
      <c r="AD626" s="290"/>
      <c r="AE626" s="290"/>
      <c r="AF626" s="290"/>
      <c r="AG626" s="290"/>
      <c r="AH626" s="290"/>
      <c r="AI626" s="290"/>
      <c r="AJ626" s="289"/>
      <c r="AK626" s="289"/>
      <c r="AL626" s="289"/>
    </row>
    <row r="627">
      <c r="A627" s="289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  <c r="AA627" s="290"/>
      <c r="AB627" s="290"/>
      <c r="AC627" s="290"/>
      <c r="AD627" s="290"/>
      <c r="AE627" s="290"/>
      <c r="AF627" s="290"/>
      <c r="AG627" s="290"/>
      <c r="AH627" s="290"/>
      <c r="AI627" s="290"/>
      <c r="AJ627" s="289"/>
      <c r="AK627" s="289"/>
      <c r="AL627" s="289"/>
    </row>
    <row r="628">
      <c r="A628" s="289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  <c r="AA628" s="290"/>
      <c r="AB628" s="290"/>
      <c r="AC628" s="290"/>
      <c r="AD628" s="290"/>
      <c r="AE628" s="290"/>
      <c r="AF628" s="290"/>
      <c r="AG628" s="290"/>
      <c r="AH628" s="290"/>
      <c r="AI628" s="290"/>
      <c r="AJ628" s="289"/>
      <c r="AK628" s="289"/>
      <c r="AL628" s="289"/>
    </row>
    <row r="629">
      <c r="A629" s="289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  <c r="AA629" s="290"/>
      <c r="AB629" s="290"/>
      <c r="AC629" s="290"/>
      <c r="AD629" s="290"/>
      <c r="AE629" s="290"/>
      <c r="AF629" s="290"/>
      <c r="AG629" s="290"/>
      <c r="AH629" s="290"/>
      <c r="AI629" s="290"/>
      <c r="AJ629" s="289"/>
      <c r="AK629" s="289"/>
      <c r="AL629" s="289"/>
    </row>
    <row r="630">
      <c r="A630" s="289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  <c r="AA630" s="290"/>
      <c r="AB630" s="290"/>
      <c r="AC630" s="290"/>
      <c r="AD630" s="290"/>
      <c r="AE630" s="290"/>
      <c r="AF630" s="290"/>
      <c r="AG630" s="290"/>
      <c r="AH630" s="290"/>
      <c r="AI630" s="290"/>
      <c r="AJ630" s="289"/>
      <c r="AK630" s="289"/>
      <c r="AL630" s="289"/>
    </row>
    <row r="631">
      <c r="A631" s="289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  <c r="AA631" s="290"/>
      <c r="AB631" s="290"/>
      <c r="AC631" s="290"/>
      <c r="AD631" s="290"/>
      <c r="AE631" s="290"/>
      <c r="AF631" s="290"/>
      <c r="AG631" s="290"/>
      <c r="AH631" s="290"/>
      <c r="AI631" s="290"/>
      <c r="AJ631" s="289"/>
      <c r="AK631" s="289"/>
      <c r="AL631" s="289"/>
    </row>
    <row r="632">
      <c r="A632" s="289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  <c r="AA632" s="290"/>
      <c r="AB632" s="290"/>
      <c r="AC632" s="290"/>
      <c r="AD632" s="290"/>
      <c r="AE632" s="290"/>
      <c r="AF632" s="290"/>
      <c r="AG632" s="290"/>
      <c r="AH632" s="290"/>
      <c r="AI632" s="290"/>
      <c r="AJ632" s="289"/>
      <c r="AK632" s="289"/>
      <c r="AL632" s="289"/>
    </row>
    <row r="633">
      <c r="A633" s="289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  <c r="AA633" s="290"/>
      <c r="AB633" s="290"/>
      <c r="AC633" s="290"/>
      <c r="AD633" s="290"/>
      <c r="AE633" s="290"/>
      <c r="AF633" s="290"/>
      <c r="AG633" s="290"/>
      <c r="AH633" s="290"/>
      <c r="AI633" s="290"/>
      <c r="AJ633" s="289"/>
      <c r="AK633" s="289"/>
      <c r="AL633" s="289"/>
    </row>
    <row r="634">
      <c r="A634" s="289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  <c r="AA634" s="290"/>
      <c r="AB634" s="290"/>
      <c r="AC634" s="290"/>
      <c r="AD634" s="290"/>
      <c r="AE634" s="290"/>
      <c r="AF634" s="290"/>
      <c r="AG634" s="290"/>
      <c r="AH634" s="290"/>
      <c r="AI634" s="290"/>
      <c r="AJ634" s="289"/>
      <c r="AK634" s="289"/>
      <c r="AL634" s="289"/>
    </row>
    <row r="635">
      <c r="A635" s="289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89"/>
      <c r="AK635" s="289"/>
      <c r="AL635" s="289"/>
    </row>
    <row r="636">
      <c r="A636" s="289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  <c r="AA636" s="290"/>
      <c r="AB636" s="290"/>
      <c r="AC636" s="290"/>
      <c r="AD636" s="290"/>
      <c r="AE636" s="290"/>
      <c r="AF636" s="290"/>
      <c r="AG636" s="290"/>
      <c r="AH636" s="290"/>
      <c r="AI636" s="290"/>
      <c r="AJ636" s="289"/>
      <c r="AK636" s="289"/>
      <c r="AL636" s="289"/>
    </row>
    <row r="637">
      <c r="A637" s="289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  <c r="AA637" s="290"/>
      <c r="AB637" s="290"/>
      <c r="AC637" s="290"/>
      <c r="AD637" s="290"/>
      <c r="AE637" s="290"/>
      <c r="AF637" s="290"/>
      <c r="AG637" s="290"/>
      <c r="AH637" s="290"/>
      <c r="AI637" s="290"/>
      <c r="AJ637" s="289"/>
      <c r="AK637" s="289"/>
      <c r="AL637" s="289"/>
    </row>
    <row r="638">
      <c r="A638" s="289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  <c r="AA638" s="290"/>
      <c r="AB638" s="290"/>
      <c r="AC638" s="290"/>
      <c r="AD638" s="290"/>
      <c r="AE638" s="290"/>
      <c r="AF638" s="290"/>
      <c r="AG638" s="290"/>
      <c r="AH638" s="290"/>
      <c r="AI638" s="290"/>
      <c r="AJ638" s="289"/>
      <c r="AK638" s="289"/>
      <c r="AL638" s="289"/>
    </row>
    <row r="639">
      <c r="A639" s="289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  <c r="AA639" s="290"/>
      <c r="AB639" s="290"/>
      <c r="AC639" s="290"/>
      <c r="AD639" s="290"/>
      <c r="AE639" s="290"/>
      <c r="AF639" s="290"/>
      <c r="AG639" s="290"/>
      <c r="AH639" s="290"/>
      <c r="AI639" s="290"/>
      <c r="AJ639" s="289"/>
      <c r="AK639" s="289"/>
      <c r="AL639" s="289"/>
    </row>
    <row r="640">
      <c r="A640" s="289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  <c r="AA640" s="290"/>
      <c r="AB640" s="290"/>
      <c r="AC640" s="290"/>
      <c r="AD640" s="290"/>
      <c r="AE640" s="290"/>
      <c r="AF640" s="290"/>
      <c r="AG640" s="290"/>
      <c r="AH640" s="290"/>
      <c r="AI640" s="290"/>
      <c r="AJ640" s="289"/>
      <c r="AK640" s="289"/>
      <c r="AL640" s="289"/>
    </row>
    <row r="641">
      <c r="A641" s="289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  <c r="AA641" s="290"/>
      <c r="AB641" s="290"/>
      <c r="AC641" s="290"/>
      <c r="AD641" s="290"/>
      <c r="AE641" s="290"/>
      <c r="AF641" s="290"/>
      <c r="AG641" s="290"/>
      <c r="AH641" s="290"/>
      <c r="AI641" s="290"/>
      <c r="AJ641" s="289"/>
      <c r="AK641" s="289"/>
      <c r="AL641" s="289"/>
    </row>
    <row r="642">
      <c r="A642" s="289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  <c r="AA642" s="290"/>
      <c r="AB642" s="290"/>
      <c r="AC642" s="290"/>
      <c r="AD642" s="290"/>
      <c r="AE642" s="290"/>
      <c r="AF642" s="290"/>
      <c r="AG642" s="290"/>
      <c r="AH642" s="290"/>
      <c r="AI642" s="290"/>
      <c r="AJ642" s="289"/>
      <c r="AK642" s="289"/>
      <c r="AL642" s="289"/>
    </row>
    <row r="643">
      <c r="A643" s="289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  <c r="AA643" s="290"/>
      <c r="AB643" s="290"/>
      <c r="AC643" s="290"/>
      <c r="AD643" s="290"/>
      <c r="AE643" s="290"/>
      <c r="AF643" s="290"/>
      <c r="AG643" s="290"/>
      <c r="AH643" s="290"/>
      <c r="AI643" s="290"/>
      <c r="AJ643" s="289"/>
      <c r="AK643" s="289"/>
      <c r="AL643" s="289"/>
    </row>
    <row r="644">
      <c r="A644" s="289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  <c r="AA644" s="290"/>
      <c r="AB644" s="290"/>
      <c r="AC644" s="290"/>
      <c r="AD644" s="290"/>
      <c r="AE644" s="290"/>
      <c r="AF644" s="290"/>
      <c r="AG644" s="290"/>
      <c r="AH644" s="290"/>
      <c r="AI644" s="290"/>
      <c r="AJ644" s="289"/>
      <c r="AK644" s="289"/>
      <c r="AL644" s="289"/>
    </row>
    <row r="645">
      <c r="A645" s="289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  <c r="AA645" s="290"/>
      <c r="AB645" s="290"/>
      <c r="AC645" s="290"/>
      <c r="AD645" s="290"/>
      <c r="AE645" s="290"/>
      <c r="AF645" s="290"/>
      <c r="AG645" s="290"/>
      <c r="AH645" s="290"/>
      <c r="AI645" s="290"/>
      <c r="AJ645" s="289"/>
      <c r="AK645" s="289"/>
      <c r="AL645" s="289"/>
    </row>
    <row r="646">
      <c r="A646" s="289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  <c r="AA646" s="290"/>
      <c r="AB646" s="290"/>
      <c r="AC646" s="290"/>
      <c r="AD646" s="290"/>
      <c r="AE646" s="290"/>
      <c r="AF646" s="290"/>
      <c r="AG646" s="290"/>
      <c r="AH646" s="290"/>
      <c r="AI646" s="290"/>
      <c r="AJ646" s="289"/>
      <c r="AK646" s="289"/>
      <c r="AL646" s="289"/>
    </row>
    <row r="647">
      <c r="A647" s="289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  <c r="AA647" s="290"/>
      <c r="AB647" s="290"/>
      <c r="AC647" s="290"/>
      <c r="AD647" s="290"/>
      <c r="AE647" s="290"/>
      <c r="AF647" s="290"/>
      <c r="AG647" s="290"/>
      <c r="AH647" s="290"/>
      <c r="AI647" s="290"/>
      <c r="AJ647" s="289"/>
      <c r="AK647" s="289"/>
      <c r="AL647" s="289"/>
    </row>
    <row r="648">
      <c r="A648" s="289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  <c r="AA648" s="290"/>
      <c r="AB648" s="290"/>
      <c r="AC648" s="290"/>
      <c r="AD648" s="290"/>
      <c r="AE648" s="290"/>
      <c r="AF648" s="290"/>
      <c r="AG648" s="290"/>
      <c r="AH648" s="290"/>
      <c r="AI648" s="290"/>
      <c r="AJ648" s="289"/>
      <c r="AK648" s="289"/>
      <c r="AL648" s="289"/>
    </row>
    <row r="649">
      <c r="A649" s="289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  <c r="AA649" s="290"/>
      <c r="AB649" s="290"/>
      <c r="AC649" s="290"/>
      <c r="AD649" s="290"/>
      <c r="AE649" s="290"/>
      <c r="AF649" s="290"/>
      <c r="AG649" s="290"/>
      <c r="AH649" s="290"/>
      <c r="AI649" s="290"/>
      <c r="AJ649" s="289"/>
      <c r="AK649" s="289"/>
      <c r="AL649" s="289"/>
    </row>
    <row r="650">
      <c r="A650" s="289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  <c r="AA650" s="290"/>
      <c r="AB650" s="290"/>
      <c r="AC650" s="290"/>
      <c r="AD650" s="290"/>
      <c r="AE650" s="290"/>
      <c r="AF650" s="290"/>
      <c r="AG650" s="290"/>
      <c r="AH650" s="290"/>
      <c r="AI650" s="290"/>
      <c r="AJ650" s="289"/>
      <c r="AK650" s="289"/>
      <c r="AL650" s="289"/>
    </row>
    <row r="651">
      <c r="A651" s="289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  <c r="AA651" s="290"/>
      <c r="AB651" s="290"/>
      <c r="AC651" s="290"/>
      <c r="AD651" s="290"/>
      <c r="AE651" s="290"/>
      <c r="AF651" s="290"/>
      <c r="AG651" s="290"/>
      <c r="AH651" s="290"/>
      <c r="AI651" s="290"/>
      <c r="AJ651" s="289"/>
      <c r="AK651" s="289"/>
      <c r="AL651" s="289"/>
    </row>
    <row r="652">
      <c r="A652" s="289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  <c r="AA652" s="290"/>
      <c r="AB652" s="290"/>
      <c r="AC652" s="290"/>
      <c r="AD652" s="290"/>
      <c r="AE652" s="290"/>
      <c r="AF652" s="290"/>
      <c r="AG652" s="290"/>
      <c r="AH652" s="290"/>
      <c r="AI652" s="290"/>
      <c r="AJ652" s="289"/>
      <c r="AK652" s="289"/>
      <c r="AL652" s="289"/>
    </row>
    <row r="653">
      <c r="A653" s="289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  <c r="AA653" s="290"/>
      <c r="AB653" s="290"/>
      <c r="AC653" s="290"/>
      <c r="AD653" s="290"/>
      <c r="AE653" s="290"/>
      <c r="AF653" s="290"/>
      <c r="AG653" s="290"/>
      <c r="AH653" s="290"/>
      <c r="AI653" s="290"/>
      <c r="AJ653" s="289"/>
      <c r="AK653" s="289"/>
      <c r="AL653" s="289"/>
    </row>
    <row r="654">
      <c r="A654" s="289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  <c r="AA654" s="290"/>
      <c r="AB654" s="290"/>
      <c r="AC654" s="290"/>
      <c r="AD654" s="290"/>
      <c r="AE654" s="290"/>
      <c r="AF654" s="290"/>
      <c r="AG654" s="290"/>
      <c r="AH654" s="290"/>
      <c r="AI654" s="290"/>
      <c r="AJ654" s="289"/>
      <c r="AK654" s="289"/>
      <c r="AL654" s="289"/>
    </row>
    <row r="655">
      <c r="A655" s="289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  <c r="AA655" s="290"/>
      <c r="AB655" s="290"/>
      <c r="AC655" s="290"/>
      <c r="AD655" s="290"/>
      <c r="AE655" s="290"/>
      <c r="AF655" s="290"/>
      <c r="AG655" s="290"/>
      <c r="AH655" s="290"/>
      <c r="AI655" s="290"/>
      <c r="AJ655" s="289"/>
      <c r="AK655" s="289"/>
      <c r="AL655" s="289"/>
    </row>
    <row r="656">
      <c r="A656" s="289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  <c r="AA656" s="290"/>
      <c r="AB656" s="290"/>
      <c r="AC656" s="290"/>
      <c r="AD656" s="290"/>
      <c r="AE656" s="290"/>
      <c r="AF656" s="290"/>
      <c r="AG656" s="290"/>
      <c r="AH656" s="290"/>
      <c r="AI656" s="290"/>
      <c r="AJ656" s="289"/>
      <c r="AK656" s="289"/>
      <c r="AL656" s="289"/>
    </row>
    <row r="657">
      <c r="A657" s="289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  <c r="AA657" s="290"/>
      <c r="AB657" s="290"/>
      <c r="AC657" s="290"/>
      <c r="AD657" s="290"/>
      <c r="AE657" s="290"/>
      <c r="AF657" s="290"/>
      <c r="AG657" s="290"/>
      <c r="AH657" s="290"/>
      <c r="AI657" s="290"/>
      <c r="AJ657" s="289"/>
      <c r="AK657" s="289"/>
      <c r="AL657" s="289"/>
    </row>
    <row r="658">
      <c r="A658" s="289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  <c r="AA658" s="290"/>
      <c r="AB658" s="290"/>
      <c r="AC658" s="290"/>
      <c r="AD658" s="290"/>
      <c r="AE658" s="290"/>
      <c r="AF658" s="290"/>
      <c r="AG658" s="290"/>
      <c r="AH658" s="290"/>
      <c r="AI658" s="290"/>
      <c r="AJ658" s="289"/>
      <c r="AK658" s="289"/>
      <c r="AL658" s="289"/>
    </row>
    <row r="659">
      <c r="A659" s="289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  <c r="AA659" s="290"/>
      <c r="AB659" s="290"/>
      <c r="AC659" s="290"/>
      <c r="AD659" s="290"/>
      <c r="AE659" s="290"/>
      <c r="AF659" s="290"/>
      <c r="AG659" s="290"/>
      <c r="AH659" s="290"/>
      <c r="AI659" s="290"/>
      <c r="AJ659" s="289"/>
      <c r="AK659" s="289"/>
      <c r="AL659" s="289"/>
    </row>
    <row r="660">
      <c r="A660" s="289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  <c r="AA660" s="290"/>
      <c r="AB660" s="290"/>
      <c r="AC660" s="290"/>
      <c r="AD660" s="290"/>
      <c r="AE660" s="290"/>
      <c r="AF660" s="290"/>
      <c r="AG660" s="290"/>
      <c r="AH660" s="290"/>
      <c r="AI660" s="290"/>
      <c r="AJ660" s="289"/>
      <c r="AK660" s="289"/>
      <c r="AL660" s="289"/>
    </row>
    <row r="661">
      <c r="A661" s="289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  <c r="AA661" s="290"/>
      <c r="AB661" s="290"/>
      <c r="AC661" s="290"/>
      <c r="AD661" s="290"/>
      <c r="AE661" s="290"/>
      <c r="AF661" s="290"/>
      <c r="AG661" s="290"/>
      <c r="AH661" s="290"/>
      <c r="AI661" s="290"/>
      <c r="AJ661" s="289"/>
      <c r="AK661" s="289"/>
      <c r="AL661" s="289"/>
    </row>
    <row r="662">
      <c r="A662" s="289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  <c r="AA662" s="290"/>
      <c r="AB662" s="290"/>
      <c r="AC662" s="290"/>
      <c r="AD662" s="290"/>
      <c r="AE662" s="290"/>
      <c r="AF662" s="290"/>
      <c r="AG662" s="290"/>
      <c r="AH662" s="290"/>
      <c r="AI662" s="290"/>
      <c r="AJ662" s="289"/>
      <c r="AK662" s="289"/>
      <c r="AL662" s="289"/>
    </row>
    <row r="663">
      <c r="A663" s="289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  <c r="AA663" s="290"/>
      <c r="AB663" s="290"/>
      <c r="AC663" s="290"/>
      <c r="AD663" s="290"/>
      <c r="AE663" s="290"/>
      <c r="AF663" s="290"/>
      <c r="AG663" s="290"/>
      <c r="AH663" s="290"/>
      <c r="AI663" s="290"/>
      <c r="AJ663" s="289"/>
      <c r="AK663" s="289"/>
      <c r="AL663" s="289"/>
    </row>
    <row r="664">
      <c r="A664" s="289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  <c r="AA664" s="290"/>
      <c r="AB664" s="290"/>
      <c r="AC664" s="290"/>
      <c r="AD664" s="290"/>
      <c r="AE664" s="290"/>
      <c r="AF664" s="290"/>
      <c r="AG664" s="290"/>
      <c r="AH664" s="290"/>
      <c r="AI664" s="290"/>
      <c r="AJ664" s="289"/>
      <c r="AK664" s="289"/>
      <c r="AL664" s="289"/>
    </row>
    <row r="665">
      <c r="A665" s="289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  <c r="AA665" s="290"/>
      <c r="AB665" s="290"/>
      <c r="AC665" s="290"/>
      <c r="AD665" s="290"/>
      <c r="AE665" s="290"/>
      <c r="AF665" s="290"/>
      <c r="AG665" s="290"/>
      <c r="AH665" s="290"/>
      <c r="AI665" s="290"/>
      <c r="AJ665" s="289"/>
      <c r="AK665" s="289"/>
      <c r="AL665" s="289"/>
    </row>
    <row r="666">
      <c r="A666" s="289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  <c r="AA666" s="290"/>
      <c r="AB666" s="290"/>
      <c r="AC666" s="290"/>
      <c r="AD666" s="290"/>
      <c r="AE666" s="290"/>
      <c r="AF666" s="290"/>
      <c r="AG666" s="290"/>
      <c r="AH666" s="290"/>
      <c r="AI666" s="290"/>
      <c r="AJ666" s="289"/>
      <c r="AK666" s="289"/>
      <c r="AL666" s="289"/>
    </row>
    <row r="667">
      <c r="A667" s="289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  <c r="AA667" s="290"/>
      <c r="AB667" s="290"/>
      <c r="AC667" s="290"/>
      <c r="AD667" s="290"/>
      <c r="AE667" s="290"/>
      <c r="AF667" s="290"/>
      <c r="AG667" s="290"/>
      <c r="AH667" s="290"/>
      <c r="AI667" s="290"/>
      <c r="AJ667" s="289"/>
      <c r="AK667" s="289"/>
      <c r="AL667" s="289"/>
    </row>
    <row r="668">
      <c r="A668" s="289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  <c r="AA668" s="290"/>
      <c r="AB668" s="290"/>
      <c r="AC668" s="290"/>
      <c r="AD668" s="290"/>
      <c r="AE668" s="290"/>
      <c r="AF668" s="290"/>
      <c r="AG668" s="290"/>
      <c r="AH668" s="290"/>
      <c r="AI668" s="290"/>
      <c r="AJ668" s="289"/>
      <c r="AK668" s="289"/>
      <c r="AL668" s="289"/>
    </row>
    <row r="669">
      <c r="A669" s="289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  <c r="AA669" s="290"/>
      <c r="AB669" s="290"/>
      <c r="AC669" s="290"/>
      <c r="AD669" s="290"/>
      <c r="AE669" s="290"/>
      <c r="AF669" s="290"/>
      <c r="AG669" s="290"/>
      <c r="AH669" s="290"/>
      <c r="AI669" s="290"/>
      <c r="AJ669" s="289"/>
      <c r="AK669" s="289"/>
      <c r="AL669" s="289"/>
    </row>
    <row r="670">
      <c r="A670" s="289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  <c r="AA670" s="290"/>
      <c r="AB670" s="290"/>
      <c r="AC670" s="290"/>
      <c r="AD670" s="290"/>
      <c r="AE670" s="290"/>
      <c r="AF670" s="290"/>
      <c r="AG670" s="290"/>
      <c r="AH670" s="290"/>
      <c r="AI670" s="290"/>
      <c r="AJ670" s="289"/>
      <c r="AK670" s="289"/>
      <c r="AL670" s="289"/>
    </row>
    <row r="671">
      <c r="A671" s="289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  <c r="AA671" s="290"/>
      <c r="AB671" s="290"/>
      <c r="AC671" s="290"/>
      <c r="AD671" s="290"/>
      <c r="AE671" s="290"/>
      <c r="AF671" s="290"/>
      <c r="AG671" s="290"/>
      <c r="AH671" s="290"/>
      <c r="AI671" s="290"/>
      <c r="AJ671" s="289"/>
      <c r="AK671" s="289"/>
      <c r="AL671" s="289"/>
    </row>
    <row r="672">
      <c r="A672" s="289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  <c r="AA672" s="290"/>
      <c r="AB672" s="290"/>
      <c r="AC672" s="290"/>
      <c r="AD672" s="290"/>
      <c r="AE672" s="290"/>
      <c r="AF672" s="290"/>
      <c r="AG672" s="290"/>
      <c r="AH672" s="290"/>
      <c r="AI672" s="290"/>
      <c r="AJ672" s="289"/>
      <c r="AK672" s="289"/>
      <c r="AL672" s="289"/>
    </row>
    <row r="673">
      <c r="A673" s="289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  <c r="AA673" s="290"/>
      <c r="AB673" s="290"/>
      <c r="AC673" s="290"/>
      <c r="AD673" s="290"/>
      <c r="AE673" s="290"/>
      <c r="AF673" s="290"/>
      <c r="AG673" s="290"/>
      <c r="AH673" s="290"/>
      <c r="AI673" s="290"/>
      <c r="AJ673" s="289"/>
      <c r="AK673" s="289"/>
      <c r="AL673" s="289"/>
    </row>
    <row r="674">
      <c r="A674" s="289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  <c r="AA674" s="290"/>
      <c r="AB674" s="290"/>
      <c r="AC674" s="290"/>
      <c r="AD674" s="290"/>
      <c r="AE674" s="290"/>
      <c r="AF674" s="290"/>
      <c r="AG674" s="290"/>
      <c r="AH674" s="290"/>
      <c r="AI674" s="290"/>
      <c r="AJ674" s="289"/>
      <c r="AK674" s="289"/>
      <c r="AL674" s="289"/>
    </row>
    <row r="675">
      <c r="A675" s="289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  <c r="AA675" s="290"/>
      <c r="AB675" s="290"/>
      <c r="AC675" s="290"/>
      <c r="AD675" s="290"/>
      <c r="AE675" s="290"/>
      <c r="AF675" s="290"/>
      <c r="AG675" s="290"/>
      <c r="AH675" s="290"/>
      <c r="AI675" s="290"/>
      <c r="AJ675" s="289"/>
      <c r="AK675" s="289"/>
      <c r="AL675" s="289"/>
    </row>
    <row r="676">
      <c r="A676" s="289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  <c r="AA676" s="290"/>
      <c r="AB676" s="290"/>
      <c r="AC676" s="290"/>
      <c r="AD676" s="290"/>
      <c r="AE676" s="290"/>
      <c r="AF676" s="290"/>
      <c r="AG676" s="290"/>
      <c r="AH676" s="290"/>
      <c r="AI676" s="290"/>
      <c r="AJ676" s="289"/>
      <c r="AK676" s="289"/>
      <c r="AL676" s="289"/>
    </row>
    <row r="677">
      <c r="A677" s="289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89"/>
      <c r="AK677" s="289"/>
      <c r="AL677" s="289"/>
    </row>
    <row r="678">
      <c r="A678" s="289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  <c r="AA678" s="290"/>
      <c r="AB678" s="290"/>
      <c r="AC678" s="290"/>
      <c r="AD678" s="290"/>
      <c r="AE678" s="290"/>
      <c r="AF678" s="290"/>
      <c r="AG678" s="290"/>
      <c r="AH678" s="290"/>
      <c r="AI678" s="290"/>
      <c r="AJ678" s="289"/>
      <c r="AK678" s="289"/>
      <c r="AL678" s="289"/>
    </row>
    <row r="679">
      <c r="A679" s="289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  <c r="AA679" s="290"/>
      <c r="AB679" s="290"/>
      <c r="AC679" s="290"/>
      <c r="AD679" s="290"/>
      <c r="AE679" s="290"/>
      <c r="AF679" s="290"/>
      <c r="AG679" s="290"/>
      <c r="AH679" s="290"/>
      <c r="AI679" s="290"/>
      <c r="AJ679" s="289"/>
      <c r="AK679" s="289"/>
      <c r="AL679" s="289"/>
    </row>
    <row r="680">
      <c r="A680" s="289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  <c r="AA680" s="290"/>
      <c r="AB680" s="290"/>
      <c r="AC680" s="290"/>
      <c r="AD680" s="290"/>
      <c r="AE680" s="290"/>
      <c r="AF680" s="290"/>
      <c r="AG680" s="290"/>
      <c r="AH680" s="290"/>
      <c r="AI680" s="290"/>
      <c r="AJ680" s="289"/>
      <c r="AK680" s="289"/>
      <c r="AL680" s="289"/>
    </row>
    <row r="681">
      <c r="A681" s="289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  <c r="AA681" s="290"/>
      <c r="AB681" s="290"/>
      <c r="AC681" s="290"/>
      <c r="AD681" s="290"/>
      <c r="AE681" s="290"/>
      <c r="AF681" s="290"/>
      <c r="AG681" s="290"/>
      <c r="AH681" s="290"/>
      <c r="AI681" s="290"/>
      <c r="AJ681" s="289"/>
      <c r="AK681" s="289"/>
      <c r="AL681" s="289"/>
    </row>
    <row r="682">
      <c r="A682" s="289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  <c r="AA682" s="290"/>
      <c r="AB682" s="290"/>
      <c r="AC682" s="290"/>
      <c r="AD682" s="290"/>
      <c r="AE682" s="290"/>
      <c r="AF682" s="290"/>
      <c r="AG682" s="290"/>
      <c r="AH682" s="290"/>
      <c r="AI682" s="290"/>
      <c r="AJ682" s="289"/>
      <c r="AK682" s="289"/>
      <c r="AL682" s="289"/>
    </row>
    <row r="683">
      <c r="A683" s="289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  <c r="AA683" s="290"/>
      <c r="AB683" s="290"/>
      <c r="AC683" s="290"/>
      <c r="AD683" s="290"/>
      <c r="AE683" s="290"/>
      <c r="AF683" s="290"/>
      <c r="AG683" s="290"/>
      <c r="AH683" s="290"/>
      <c r="AI683" s="290"/>
      <c r="AJ683" s="289"/>
      <c r="AK683" s="289"/>
      <c r="AL683" s="289"/>
    </row>
    <row r="684">
      <c r="A684" s="289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  <c r="AA684" s="290"/>
      <c r="AB684" s="290"/>
      <c r="AC684" s="290"/>
      <c r="AD684" s="290"/>
      <c r="AE684" s="290"/>
      <c r="AF684" s="290"/>
      <c r="AG684" s="290"/>
      <c r="AH684" s="290"/>
      <c r="AI684" s="290"/>
      <c r="AJ684" s="289"/>
      <c r="AK684" s="289"/>
      <c r="AL684" s="289"/>
    </row>
    <row r="685">
      <c r="A685" s="289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  <c r="AA685" s="290"/>
      <c r="AB685" s="290"/>
      <c r="AC685" s="290"/>
      <c r="AD685" s="290"/>
      <c r="AE685" s="290"/>
      <c r="AF685" s="290"/>
      <c r="AG685" s="290"/>
      <c r="AH685" s="290"/>
      <c r="AI685" s="290"/>
      <c r="AJ685" s="289"/>
      <c r="AK685" s="289"/>
      <c r="AL685" s="289"/>
    </row>
    <row r="686">
      <c r="A686" s="289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  <c r="AA686" s="290"/>
      <c r="AB686" s="290"/>
      <c r="AC686" s="290"/>
      <c r="AD686" s="290"/>
      <c r="AE686" s="290"/>
      <c r="AF686" s="290"/>
      <c r="AG686" s="290"/>
      <c r="AH686" s="290"/>
      <c r="AI686" s="290"/>
      <c r="AJ686" s="289"/>
      <c r="AK686" s="289"/>
      <c r="AL686" s="289"/>
    </row>
    <row r="687">
      <c r="A687" s="289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  <c r="AA687" s="290"/>
      <c r="AB687" s="290"/>
      <c r="AC687" s="290"/>
      <c r="AD687" s="290"/>
      <c r="AE687" s="290"/>
      <c r="AF687" s="290"/>
      <c r="AG687" s="290"/>
      <c r="AH687" s="290"/>
      <c r="AI687" s="290"/>
      <c r="AJ687" s="289"/>
      <c r="AK687" s="289"/>
      <c r="AL687" s="289"/>
    </row>
    <row r="688">
      <c r="A688" s="289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  <c r="AA688" s="290"/>
      <c r="AB688" s="290"/>
      <c r="AC688" s="290"/>
      <c r="AD688" s="290"/>
      <c r="AE688" s="290"/>
      <c r="AF688" s="290"/>
      <c r="AG688" s="290"/>
      <c r="AH688" s="290"/>
      <c r="AI688" s="290"/>
      <c r="AJ688" s="289"/>
      <c r="AK688" s="289"/>
      <c r="AL688" s="289"/>
    </row>
    <row r="689">
      <c r="A689" s="289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  <c r="AA689" s="290"/>
      <c r="AB689" s="290"/>
      <c r="AC689" s="290"/>
      <c r="AD689" s="290"/>
      <c r="AE689" s="290"/>
      <c r="AF689" s="290"/>
      <c r="AG689" s="290"/>
      <c r="AH689" s="290"/>
      <c r="AI689" s="290"/>
      <c r="AJ689" s="289"/>
      <c r="AK689" s="289"/>
      <c r="AL689" s="289"/>
    </row>
    <row r="690">
      <c r="A690" s="289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  <c r="AA690" s="290"/>
      <c r="AB690" s="290"/>
      <c r="AC690" s="290"/>
      <c r="AD690" s="290"/>
      <c r="AE690" s="290"/>
      <c r="AF690" s="290"/>
      <c r="AG690" s="290"/>
      <c r="AH690" s="290"/>
      <c r="AI690" s="290"/>
      <c r="AJ690" s="289"/>
      <c r="AK690" s="289"/>
      <c r="AL690" s="289"/>
    </row>
    <row r="691">
      <c r="A691" s="289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  <c r="AA691" s="290"/>
      <c r="AB691" s="290"/>
      <c r="AC691" s="290"/>
      <c r="AD691" s="290"/>
      <c r="AE691" s="290"/>
      <c r="AF691" s="290"/>
      <c r="AG691" s="290"/>
      <c r="AH691" s="290"/>
      <c r="AI691" s="290"/>
      <c r="AJ691" s="289"/>
      <c r="AK691" s="289"/>
      <c r="AL691" s="289"/>
    </row>
    <row r="692">
      <c r="A692" s="289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  <c r="AA692" s="290"/>
      <c r="AB692" s="290"/>
      <c r="AC692" s="290"/>
      <c r="AD692" s="290"/>
      <c r="AE692" s="290"/>
      <c r="AF692" s="290"/>
      <c r="AG692" s="290"/>
      <c r="AH692" s="290"/>
      <c r="AI692" s="290"/>
      <c r="AJ692" s="289"/>
      <c r="AK692" s="289"/>
      <c r="AL692" s="289"/>
    </row>
    <row r="693">
      <c r="A693" s="289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  <c r="AA693" s="290"/>
      <c r="AB693" s="290"/>
      <c r="AC693" s="290"/>
      <c r="AD693" s="290"/>
      <c r="AE693" s="290"/>
      <c r="AF693" s="290"/>
      <c r="AG693" s="290"/>
      <c r="AH693" s="290"/>
      <c r="AI693" s="290"/>
      <c r="AJ693" s="289"/>
      <c r="AK693" s="289"/>
      <c r="AL693" s="289"/>
    </row>
    <row r="694">
      <c r="A694" s="289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  <c r="AA694" s="290"/>
      <c r="AB694" s="290"/>
      <c r="AC694" s="290"/>
      <c r="AD694" s="290"/>
      <c r="AE694" s="290"/>
      <c r="AF694" s="290"/>
      <c r="AG694" s="290"/>
      <c r="AH694" s="290"/>
      <c r="AI694" s="290"/>
      <c r="AJ694" s="289"/>
      <c r="AK694" s="289"/>
      <c r="AL694" s="289"/>
    </row>
    <row r="695">
      <c r="A695" s="289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  <c r="AA695" s="290"/>
      <c r="AB695" s="290"/>
      <c r="AC695" s="290"/>
      <c r="AD695" s="290"/>
      <c r="AE695" s="290"/>
      <c r="AF695" s="290"/>
      <c r="AG695" s="290"/>
      <c r="AH695" s="290"/>
      <c r="AI695" s="290"/>
      <c r="AJ695" s="289"/>
      <c r="AK695" s="289"/>
      <c r="AL695" s="289"/>
    </row>
    <row r="696">
      <c r="A696" s="289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  <c r="AA696" s="290"/>
      <c r="AB696" s="290"/>
      <c r="AC696" s="290"/>
      <c r="AD696" s="290"/>
      <c r="AE696" s="290"/>
      <c r="AF696" s="290"/>
      <c r="AG696" s="290"/>
      <c r="AH696" s="290"/>
      <c r="AI696" s="290"/>
      <c r="AJ696" s="289"/>
      <c r="AK696" s="289"/>
      <c r="AL696" s="289"/>
    </row>
    <row r="697">
      <c r="A697" s="289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  <c r="AA697" s="290"/>
      <c r="AB697" s="290"/>
      <c r="AC697" s="290"/>
      <c r="AD697" s="290"/>
      <c r="AE697" s="290"/>
      <c r="AF697" s="290"/>
      <c r="AG697" s="290"/>
      <c r="AH697" s="290"/>
      <c r="AI697" s="290"/>
      <c r="AJ697" s="289"/>
      <c r="AK697" s="289"/>
      <c r="AL697" s="289"/>
    </row>
    <row r="698">
      <c r="A698" s="289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  <c r="AA698" s="290"/>
      <c r="AB698" s="290"/>
      <c r="AC698" s="290"/>
      <c r="AD698" s="290"/>
      <c r="AE698" s="290"/>
      <c r="AF698" s="290"/>
      <c r="AG698" s="290"/>
      <c r="AH698" s="290"/>
      <c r="AI698" s="290"/>
      <c r="AJ698" s="289"/>
      <c r="AK698" s="289"/>
      <c r="AL698" s="289"/>
    </row>
    <row r="699">
      <c r="A699" s="289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  <c r="AA699" s="290"/>
      <c r="AB699" s="290"/>
      <c r="AC699" s="290"/>
      <c r="AD699" s="290"/>
      <c r="AE699" s="290"/>
      <c r="AF699" s="290"/>
      <c r="AG699" s="290"/>
      <c r="AH699" s="290"/>
      <c r="AI699" s="290"/>
      <c r="AJ699" s="289"/>
      <c r="AK699" s="289"/>
      <c r="AL699" s="289"/>
    </row>
    <row r="700">
      <c r="A700" s="289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  <c r="AA700" s="290"/>
      <c r="AB700" s="290"/>
      <c r="AC700" s="290"/>
      <c r="AD700" s="290"/>
      <c r="AE700" s="290"/>
      <c r="AF700" s="290"/>
      <c r="AG700" s="290"/>
      <c r="AH700" s="290"/>
      <c r="AI700" s="290"/>
      <c r="AJ700" s="289"/>
      <c r="AK700" s="289"/>
      <c r="AL700" s="289"/>
    </row>
    <row r="701">
      <c r="A701" s="289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  <c r="AA701" s="290"/>
      <c r="AB701" s="290"/>
      <c r="AC701" s="290"/>
      <c r="AD701" s="290"/>
      <c r="AE701" s="290"/>
      <c r="AF701" s="290"/>
      <c r="AG701" s="290"/>
      <c r="AH701" s="290"/>
      <c r="AI701" s="290"/>
      <c r="AJ701" s="289"/>
      <c r="AK701" s="289"/>
      <c r="AL701" s="289"/>
    </row>
    <row r="702">
      <c r="A702" s="289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  <c r="AA702" s="290"/>
      <c r="AB702" s="290"/>
      <c r="AC702" s="290"/>
      <c r="AD702" s="290"/>
      <c r="AE702" s="290"/>
      <c r="AF702" s="290"/>
      <c r="AG702" s="290"/>
      <c r="AH702" s="290"/>
      <c r="AI702" s="290"/>
      <c r="AJ702" s="289"/>
      <c r="AK702" s="289"/>
      <c r="AL702" s="289"/>
    </row>
    <row r="703">
      <c r="A703" s="289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  <c r="AA703" s="290"/>
      <c r="AB703" s="290"/>
      <c r="AC703" s="290"/>
      <c r="AD703" s="290"/>
      <c r="AE703" s="290"/>
      <c r="AF703" s="290"/>
      <c r="AG703" s="290"/>
      <c r="AH703" s="290"/>
      <c r="AI703" s="290"/>
      <c r="AJ703" s="289"/>
      <c r="AK703" s="289"/>
      <c r="AL703" s="289"/>
    </row>
    <row r="704">
      <c r="A704" s="289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  <c r="AA704" s="290"/>
      <c r="AB704" s="290"/>
      <c r="AC704" s="290"/>
      <c r="AD704" s="290"/>
      <c r="AE704" s="290"/>
      <c r="AF704" s="290"/>
      <c r="AG704" s="290"/>
      <c r="AH704" s="290"/>
      <c r="AI704" s="290"/>
      <c r="AJ704" s="289"/>
      <c r="AK704" s="289"/>
      <c r="AL704" s="289"/>
    </row>
    <row r="705">
      <c r="A705" s="289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  <c r="AA705" s="290"/>
      <c r="AB705" s="290"/>
      <c r="AC705" s="290"/>
      <c r="AD705" s="290"/>
      <c r="AE705" s="290"/>
      <c r="AF705" s="290"/>
      <c r="AG705" s="290"/>
      <c r="AH705" s="290"/>
      <c r="AI705" s="290"/>
      <c r="AJ705" s="289"/>
      <c r="AK705" s="289"/>
      <c r="AL705" s="289"/>
    </row>
    <row r="706">
      <c r="A706" s="289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  <c r="AA706" s="290"/>
      <c r="AB706" s="290"/>
      <c r="AC706" s="290"/>
      <c r="AD706" s="290"/>
      <c r="AE706" s="290"/>
      <c r="AF706" s="290"/>
      <c r="AG706" s="290"/>
      <c r="AH706" s="290"/>
      <c r="AI706" s="290"/>
      <c r="AJ706" s="289"/>
      <c r="AK706" s="289"/>
      <c r="AL706" s="289"/>
    </row>
    <row r="707">
      <c r="A707" s="289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  <c r="AA707" s="290"/>
      <c r="AB707" s="290"/>
      <c r="AC707" s="290"/>
      <c r="AD707" s="290"/>
      <c r="AE707" s="290"/>
      <c r="AF707" s="290"/>
      <c r="AG707" s="290"/>
      <c r="AH707" s="290"/>
      <c r="AI707" s="290"/>
      <c r="AJ707" s="289"/>
      <c r="AK707" s="289"/>
      <c r="AL707" s="289"/>
    </row>
    <row r="708">
      <c r="A708" s="289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  <c r="AA708" s="290"/>
      <c r="AB708" s="290"/>
      <c r="AC708" s="290"/>
      <c r="AD708" s="290"/>
      <c r="AE708" s="290"/>
      <c r="AF708" s="290"/>
      <c r="AG708" s="290"/>
      <c r="AH708" s="290"/>
      <c r="AI708" s="290"/>
      <c r="AJ708" s="289"/>
      <c r="AK708" s="289"/>
      <c r="AL708" s="289"/>
    </row>
    <row r="709">
      <c r="A709" s="289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  <c r="AA709" s="290"/>
      <c r="AB709" s="290"/>
      <c r="AC709" s="290"/>
      <c r="AD709" s="290"/>
      <c r="AE709" s="290"/>
      <c r="AF709" s="290"/>
      <c r="AG709" s="290"/>
      <c r="AH709" s="290"/>
      <c r="AI709" s="290"/>
      <c r="AJ709" s="289"/>
      <c r="AK709" s="289"/>
      <c r="AL709" s="289"/>
    </row>
    <row r="710">
      <c r="A710" s="289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  <c r="AA710" s="290"/>
      <c r="AB710" s="290"/>
      <c r="AC710" s="290"/>
      <c r="AD710" s="290"/>
      <c r="AE710" s="290"/>
      <c r="AF710" s="290"/>
      <c r="AG710" s="290"/>
      <c r="AH710" s="290"/>
      <c r="AI710" s="290"/>
      <c r="AJ710" s="289"/>
      <c r="AK710" s="289"/>
      <c r="AL710" s="289"/>
    </row>
    <row r="711">
      <c r="A711" s="289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  <c r="AA711" s="290"/>
      <c r="AB711" s="290"/>
      <c r="AC711" s="290"/>
      <c r="AD711" s="290"/>
      <c r="AE711" s="290"/>
      <c r="AF711" s="290"/>
      <c r="AG711" s="290"/>
      <c r="AH711" s="290"/>
      <c r="AI711" s="290"/>
      <c r="AJ711" s="289"/>
      <c r="AK711" s="289"/>
      <c r="AL711" s="289"/>
    </row>
    <row r="712">
      <c r="A712" s="289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  <c r="AA712" s="290"/>
      <c r="AB712" s="290"/>
      <c r="AC712" s="290"/>
      <c r="AD712" s="290"/>
      <c r="AE712" s="290"/>
      <c r="AF712" s="290"/>
      <c r="AG712" s="290"/>
      <c r="AH712" s="290"/>
      <c r="AI712" s="290"/>
      <c r="AJ712" s="289"/>
      <c r="AK712" s="289"/>
      <c r="AL712" s="289"/>
    </row>
    <row r="713">
      <c r="A713" s="289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  <c r="AA713" s="290"/>
      <c r="AB713" s="290"/>
      <c r="AC713" s="290"/>
      <c r="AD713" s="290"/>
      <c r="AE713" s="290"/>
      <c r="AF713" s="290"/>
      <c r="AG713" s="290"/>
      <c r="AH713" s="290"/>
      <c r="AI713" s="290"/>
      <c r="AJ713" s="289"/>
      <c r="AK713" s="289"/>
      <c r="AL713" s="289"/>
    </row>
    <row r="714">
      <c r="A714" s="289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  <c r="AA714" s="290"/>
      <c r="AB714" s="290"/>
      <c r="AC714" s="290"/>
      <c r="AD714" s="290"/>
      <c r="AE714" s="290"/>
      <c r="AF714" s="290"/>
      <c r="AG714" s="290"/>
      <c r="AH714" s="290"/>
      <c r="AI714" s="290"/>
      <c r="AJ714" s="289"/>
      <c r="AK714" s="289"/>
      <c r="AL714" s="289"/>
    </row>
    <row r="715">
      <c r="A715" s="289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  <c r="AA715" s="290"/>
      <c r="AB715" s="290"/>
      <c r="AC715" s="290"/>
      <c r="AD715" s="290"/>
      <c r="AE715" s="290"/>
      <c r="AF715" s="290"/>
      <c r="AG715" s="290"/>
      <c r="AH715" s="290"/>
      <c r="AI715" s="290"/>
      <c r="AJ715" s="289"/>
      <c r="AK715" s="289"/>
      <c r="AL715" s="289"/>
    </row>
    <row r="716">
      <c r="A716" s="289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  <c r="AA716" s="290"/>
      <c r="AB716" s="290"/>
      <c r="AC716" s="290"/>
      <c r="AD716" s="290"/>
      <c r="AE716" s="290"/>
      <c r="AF716" s="290"/>
      <c r="AG716" s="290"/>
      <c r="AH716" s="290"/>
      <c r="AI716" s="290"/>
      <c r="AJ716" s="289"/>
      <c r="AK716" s="289"/>
      <c r="AL716" s="289"/>
    </row>
    <row r="717">
      <c r="A717" s="289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  <c r="AA717" s="290"/>
      <c r="AB717" s="290"/>
      <c r="AC717" s="290"/>
      <c r="AD717" s="290"/>
      <c r="AE717" s="290"/>
      <c r="AF717" s="290"/>
      <c r="AG717" s="290"/>
      <c r="AH717" s="290"/>
      <c r="AI717" s="290"/>
      <c r="AJ717" s="289"/>
      <c r="AK717" s="289"/>
      <c r="AL717" s="289"/>
    </row>
    <row r="718">
      <c r="A718" s="289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89"/>
      <c r="AK718" s="289"/>
      <c r="AL718" s="289"/>
    </row>
    <row r="719">
      <c r="A719" s="289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  <c r="AA719" s="290"/>
      <c r="AB719" s="290"/>
      <c r="AC719" s="290"/>
      <c r="AD719" s="290"/>
      <c r="AE719" s="290"/>
      <c r="AF719" s="290"/>
      <c r="AG719" s="290"/>
      <c r="AH719" s="290"/>
      <c r="AI719" s="290"/>
      <c r="AJ719" s="289"/>
      <c r="AK719" s="289"/>
      <c r="AL719" s="289"/>
    </row>
    <row r="720">
      <c r="A720" s="289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  <c r="AA720" s="290"/>
      <c r="AB720" s="290"/>
      <c r="AC720" s="290"/>
      <c r="AD720" s="290"/>
      <c r="AE720" s="290"/>
      <c r="AF720" s="290"/>
      <c r="AG720" s="290"/>
      <c r="AH720" s="290"/>
      <c r="AI720" s="290"/>
      <c r="AJ720" s="289"/>
      <c r="AK720" s="289"/>
      <c r="AL720" s="289"/>
    </row>
    <row r="721">
      <c r="A721" s="289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  <c r="AA721" s="290"/>
      <c r="AB721" s="290"/>
      <c r="AC721" s="290"/>
      <c r="AD721" s="290"/>
      <c r="AE721" s="290"/>
      <c r="AF721" s="290"/>
      <c r="AG721" s="290"/>
      <c r="AH721" s="290"/>
      <c r="AI721" s="290"/>
      <c r="AJ721" s="289"/>
      <c r="AK721" s="289"/>
      <c r="AL721" s="289"/>
    </row>
    <row r="722">
      <c r="A722" s="289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  <c r="AA722" s="290"/>
      <c r="AB722" s="290"/>
      <c r="AC722" s="290"/>
      <c r="AD722" s="290"/>
      <c r="AE722" s="290"/>
      <c r="AF722" s="290"/>
      <c r="AG722" s="290"/>
      <c r="AH722" s="290"/>
      <c r="AI722" s="290"/>
      <c r="AJ722" s="289"/>
      <c r="AK722" s="289"/>
      <c r="AL722" s="289"/>
    </row>
    <row r="723">
      <c r="A723" s="289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  <c r="AA723" s="290"/>
      <c r="AB723" s="290"/>
      <c r="AC723" s="290"/>
      <c r="AD723" s="290"/>
      <c r="AE723" s="290"/>
      <c r="AF723" s="290"/>
      <c r="AG723" s="290"/>
      <c r="AH723" s="290"/>
      <c r="AI723" s="290"/>
      <c r="AJ723" s="289"/>
      <c r="AK723" s="289"/>
      <c r="AL723" s="289"/>
    </row>
    <row r="724">
      <c r="A724" s="289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  <c r="AA724" s="290"/>
      <c r="AB724" s="290"/>
      <c r="AC724" s="290"/>
      <c r="AD724" s="290"/>
      <c r="AE724" s="290"/>
      <c r="AF724" s="290"/>
      <c r="AG724" s="290"/>
      <c r="AH724" s="290"/>
      <c r="AI724" s="290"/>
      <c r="AJ724" s="289"/>
      <c r="AK724" s="289"/>
      <c r="AL724" s="289"/>
    </row>
    <row r="725">
      <c r="A725" s="289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  <c r="AA725" s="290"/>
      <c r="AB725" s="290"/>
      <c r="AC725" s="290"/>
      <c r="AD725" s="290"/>
      <c r="AE725" s="290"/>
      <c r="AF725" s="290"/>
      <c r="AG725" s="290"/>
      <c r="AH725" s="290"/>
      <c r="AI725" s="290"/>
      <c r="AJ725" s="289"/>
      <c r="AK725" s="289"/>
      <c r="AL725" s="289"/>
    </row>
    <row r="726">
      <c r="A726" s="289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  <c r="AA726" s="290"/>
      <c r="AB726" s="290"/>
      <c r="AC726" s="290"/>
      <c r="AD726" s="290"/>
      <c r="AE726" s="290"/>
      <c r="AF726" s="290"/>
      <c r="AG726" s="290"/>
      <c r="AH726" s="290"/>
      <c r="AI726" s="290"/>
      <c r="AJ726" s="289"/>
      <c r="AK726" s="289"/>
      <c r="AL726" s="289"/>
    </row>
    <row r="727">
      <c r="A727" s="289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  <c r="AA727" s="290"/>
      <c r="AB727" s="290"/>
      <c r="AC727" s="290"/>
      <c r="AD727" s="290"/>
      <c r="AE727" s="290"/>
      <c r="AF727" s="290"/>
      <c r="AG727" s="290"/>
      <c r="AH727" s="290"/>
      <c r="AI727" s="290"/>
      <c r="AJ727" s="289"/>
      <c r="AK727" s="289"/>
      <c r="AL727" s="289"/>
    </row>
    <row r="728">
      <c r="A728" s="289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  <c r="AA728" s="290"/>
      <c r="AB728" s="290"/>
      <c r="AC728" s="290"/>
      <c r="AD728" s="290"/>
      <c r="AE728" s="290"/>
      <c r="AF728" s="290"/>
      <c r="AG728" s="290"/>
      <c r="AH728" s="290"/>
      <c r="AI728" s="290"/>
      <c r="AJ728" s="289"/>
      <c r="AK728" s="289"/>
      <c r="AL728" s="289"/>
    </row>
    <row r="729">
      <c r="A729" s="289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  <c r="AA729" s="290"/>
      <c r="AB729" s="290"/>
      <c r="AC729" s="290"/>
      <c r="AD729" s="290"/>
      <c r="AE729" s="290"/>
      <c r="AF729" s="290"/>
      <c r="AG729" s="290"/>
      <c r="AH729" s="290"/>
      <c r="AI729" s="290"/>
      <c r="AJ729" s="289"/>
      <c r="AK729" s="289"/>
      <c r="AL729" s="289"/>
    </row>
    <row r="730">
      <c r="A730" s="289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  <c r="AA730" s="290"/>
      <c r="AB730" s="290"/>
      <c r="AC730" s="290"/>
      <c r="AD730" s="290"/>
      <c r="AE730" s="290"/>
      <c r="AF730" s="290"/>
      <c r="AG730" s="290"/>
      <c r="AH730" s="290"/>
      <c r="AI730" s="290"/>
      <c r="AJ730" s="289"/>
      <c r="AK730" s="289"/>
      <c r="AL730" s="289"/>
    </row>
    <row r="731">
      <c r="A731" s="289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  <c r="AA731" s="290"/>
      <c r="AB731" s="290"/>
      <c r="AC731" s="290"/>
      <c r="AD731" s="290"/>
      <c r="AE731" s="290"/>
      <c r="AF731" s="290"/>
      <c r="AG731" s="290"/>
      <c r="AH731" s="290"/>
      <c r="AI731" s="290"/>
      <c r="AJ731" s="289"/>
      <c r="AK731" s="289"/>
      <c r="AL731" s="289"/>
    </row>
    <row r="732">
      <c r="A732" s="289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  <c r="AA732" s="290"/>
      <c r="AB732" s="290"/>
      <c r="AC732" s="290"/>
      <c r="AD732" s="290"/>
      <c r="AE732" s="290"/>
      <c r="AF732" s="290"/>
      <c r="AG732" s="290"/>
      <c r="AH732" s="290"/>
      <c r="AI732" s="290"/>
      <c r="AJ732" s="289"/>
      <c r="AK732" s="289"/>
      <c r="AL732" s="289"/>
    </row>
    <row r="733">
      <c r="A733" s="289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  <c r="AA733" s="290"/>
      <c r="AB733" s="290"/>
      <c r="AC733" s="290"/>
      <c r="AD733" s="290"/>
      <c r="AE733" s="290"/>
      <c r="AF733" s="290"/>
      <c r="AG733" s="290"/>
      <c r="AH733" s="290"/>
      <c r="AI733" s="290"/>
      <c r="AJ733" s="289"/>
      <c r="AK733" s="289"/>
      <c r="AL733" s="289"/>
    </row>
    <row r="734">
      <c r="A734" s="289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  <c r="AA734" s="290"/>
      <c r="AB734" s="290"/>
      <c r="AC734" s="290"/>
      <c r="AD734" s="290"/>
      <c r="AE734" s="290"/>
      <c r="AF734" s="290"/>
      <c r="AG734" s="290"/>
      <c r="AH734" s="290"/>
      <c r="AI734" s="290"/>
      <c r="AJ734" s="289"/>
      <c r="AK734" s="289"/>
      <c r="AL734" s="289"/>
    </row>
    <row r="735">
      <c r="A735" s="289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  <c r="AA735" s="290"/>
      <c r="AB735" s="290"/>
      <c r="AC735" s="290"/>
      <c r="AD735" s="290"/>
      <c r="AE735" s="290"/>
      <c r="AF735" s="290"/>
      <c r="AG735" s="290"/>
      <c r="AH735" s="290"/>
      <c r="AI735" s="290"/>
      <c r="AJ735" s="289"/>
      <c r="AK735" s="289"/>
      <c r="AL735" s="289"/>
    </row>
    <row r="736">
      <c r="A736" s="289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  <c r="AA736" s="290"/>
      <c r="AB736" s="290"/>
      <c r="AC736" s="290"/>
      <c r="AD736" s="290"/>
      <c r="AE736" s="290"/>
      <c r="AF736" s="290"/>
      <c r="AG736" s="290"/>
      <c r="AH736" s="290"/>
      <c r="AI736" s="290"/>
      <c r="AJ736" s="289"/>
      <c r="AK736" s="289"/>
      <c r="AL736" s="289"/>
    </row>
    <row r="737">
      <c r="A737" s="289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  <c r="AA737" s="290"/>
      <c r="AB737" s="290"/>
      <c r="AC737" s="290"/>
      <c r="AD737" s="290"/>
      <c r="AE737" s="290"/>
      <c r="AF737" s="290"/>
      <c r="AG737" s="290"/>
      <c r="AH737" s="290"/>
      <c r="AI737" s="290"/>
      <c r="AJ737" s="289"/>
      <c r="AK737" s="289"/>
      <c r="AL737" s="289"/>
    </row>
    <row r="738">
      <c r="A738" s="289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  <c r="AA738" s="290"/>
      <c r="AB738" s="290"/>
      <c r="AC738" s="290"/>
      <c r="AD738" s="290"/>
      <c r="AE738" s="290"/>
      <c r="AF738" s="290"/>
      <c r="AG738" s="290"/>
      <c r="AH738" s="290"/>
      <c r="AI738" s="290"/>
      <c r="AJ738" s="289"/>
      <c r="AK738" s="289"/>
      <c r="AL738" s="289"/>
    </row>
    <row r="739">
      <c r="A739" s="289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  <c r="AA739" s="290"/>
      <c r="AB739" s="290"/>
      <c r="AC739" s="290"/>
      <c r="AD739" s="290"/>
      <c r="AE739" s="290"/>
      <c r="AF739" s="290"/>
      <c r="AG739" s="290"/>
      <c r="AH739" s="290"/>
      <c r="AI739" s="290"/>
      <c r="AJ739" s="289"/>
      <c r="AK739" s="289"/>
      <c r="AL739" s="289"/>
    </row>
    <row r="740">
      <c r="A740" s="289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  <c r="AA740" s="290"/>
      <c r="AB740" s="290"/>
      <c r="AC740" s="290"/>
      <c r="AD740" s="290"/>
      <c r="AE740" s="290"/>
      <c r="AF740" s="290"/>
      <c r="AG740" s="290"/>
      <c r="AH740" s="290"/>
      <c r="AI740" s="290"/>
      <c r="AJ740" s="289"/>
      <c r="AK740" s="289"/>
      <c r="AL740" s="289"/>
    </row>
    <row r="741">
      <c r="A741" s="289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  <c r="AA741" s="290"/>
      <c r="AB741" s="290"/>
      <c r="AC741" s="290"/>
      <c r="AD741" s="290"/>
      <c r="AE741" s="290"/>
      <c r="AF741" s="290"/>
      <c r="AG741" s="290"/>
      <c r="AH741" s="290"/>
      <c r="AI741" s="290"/>
      <c r="AJ741" s="289"/>
      <c r="AK741" s="289"/>
      <c r="AL741" s="289"/>
    </row>
    <row r="742">
      <c r="A742" s="289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  <c r="AA742" s="290"/>
      <c r="AB742" s="290"/>
      <c r="AC742" s="290"/>
      <c r="AD742" s="290"/>
      <c r="AE742" s="290"/>
      <c r="AF742" s="290"/>
      <c r="AG742" s="290"/>
      <c r="AH742" s="290"/>
      <c r="AI742" s="290"/>
      <c r="AJ742" s="289"/>
      <c r="AK742" s="289"/>
      <c r="AL742" s="289"/>
    </row>
    <row r="743">
      <c r="A743" s="289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  <c r="AA743" s="290"/>
      <c r="AB743" s="290"/>
      <c r="AC743" s="290"/>
      <c r="AD743" s="290"/>
      <c r="AE743" s="290"/>
      <c r="AF743" s="290"/>
      <c r="AG743" s="290"/>
      <c r="AH743" s="290"/>
      <c r="AI743" s="290"/>
      <c r="AJ743" s="289"/>
      <c r="AK743" s="289"/>
      <c r="AL743" s="289"/>
    </row>
    <row r="744">
      <c r="A744" s="289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  <c r="AA744" s="290"/>
      <c r="AB744" s="290"/>
      <c r="AC744" s="290"/>
      <c r="AD744" s="290"/>
      <c r="AE744" s="290"/>
      <c r="AF744" s="290"/>
      <c r="AG744" s="290"/>
      <c r="AH744" s="290"/>
      <c r="AI744" s="290"/>
      <c r="AJ744" s="289"/>
      <c r="AK744" s="289"/>
      <c r="AL744" s="289"/>
    </row>
    <row r="745">
      <c r="A745" s="289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  <c r="AA745" s="290"/>
      <c r="AB745" s="290"/>
      <c r="AC745" s="290"/>
      <c r="AD745" s="290"/>
      <c r="AE745" s="290"/>
      <c r="AF745" s="290"/>
      <c r="AG745" s="290"/>
      <c r="AH745" s="290"/>
      <c r="AI745" s="290"/>
      <c r="AJ745" s="289"/>
      <c r="AK745" s="289"/>
      <c r="AL745" s="289"/>
    </row>
    <row r="746">
      <c r="A746" s="289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  <c r="AA746" s="290"/>
      <c r="AB746" s="290"/>
      <c r="AC746" s="290"/>
      <c r="AD746" s="290"/>
      <c r="AE746" s="290"/>
      <c r="AF746" s="290"/>
      <c r="AG746" s="290"/>
      <c r="AH746" s="290"/>
      <c r="AI746" s="290"/>
      <c r="AJ746" s="289"/>
      <c r="AK746" s="289"/>
      <c r="AL746" s="289"/>
    </row>
    <row r="747">
      <c r="A747" s="289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  <c r="AA747" s="290"/>
      <c r="AB747" s="290"/>
      <c r="AC747" s="290"/>
      <c r="AD747" s="290"/>
      <c r="AE747" s="290"/>
      <c r="AF747" s="290"/>
      <c r="AG747" s="290"/>
      <c r="AH747" s="290"/>
      <c r="AI747" s="290"/>
      <c r="AJ747" s="289"/>
      <c r="AK747" s="289"/>
      <c r="AL747" s="289"/>
    </row>
    <row r="748">
      <c r="A748" s="289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  <c r="AA748" s="290"/>
      <c r="AB748" s="290"/>
      <c r="AC748" s="290"/>
      <c r="AD748" s="290"/>
      <c r="AE748" s="290"/>
      <c r="AF748" s="290"/>
      <c r="AG748" s="290"/>
      <c r="AH748" s="290"/>
      <c r="AI748" s="290"/>
      <c r="AJ748" s="289"/>
      <c r="AK748" s="289"/>
      <c r="AL748" s="289"/>
    </row>
    <row r="749">
      <c r="A749" s="289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  <c r="AA749" s="290"/>
      <c r="AB749" s="290"/>
      <c r="AC749" s="290"/>
      <c r="AD749" s="290"/>
      <c r="AE749" s="290"/>
      <c r="AF749" s="290"/>
      <c r="AG749" s="290"/>
      <c r="AH749" s="290"/>
      <c r="AI749" s="290"/>
      <c r="AJ749" s="289"/>
      <c r="AK749" s="289"/>
      <c r="AL749" s="289"/>
    </row>
    <row r="750">
      <c r="A750" s="289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  <c r="AA750" s="290"/>
      <c r="AB750" s="290"/>
      <c r="AC750" s="290"/>
      <c r="AD750" s="290"/>
      <c r="AE750" s="290"/>
      <c r="AF750" s="290"/>
      <c r="AG750" s="290"/>
      <c r="AH750" s="290"/>
      <c r="AI750" s="290"/>
      <c r="AJ750" s="289"/>
      <c r="AK750" s="289"/>
      <c r="AL750" s="289"/>
    </row>
    <row r="751">
      <c r="A751" s="289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  <c r="AA751" s="290"/>
      <c r="AB751" s="290"/>
      <c r="AC751" s="290"/>
      <c r="AD751" s="290"/>
      <c r="AE751" s="290"/>
      <c r="AF751" s="290"/>
      <c r="AG751" s="290"/>
      <c r="AH751" s="290"/>
      <c r="AI751" s="290"/>
      <c r="AJ751" s="289"/>
      <c r="AK751" s="289"/>
      <c r="AL751" s="289"/>
    </row>
    <row r="752">
      <c r="A752" s="289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  <c r="AA752" s="290"/>
      <c r="AB752" s="290"/>
      <c r="AC752" s="290"/>
      <c r="AD752" s="290"/>
      <c r="AE752" s="290"/>
      <c r="AF752" s="290"/>
      <c r="AG752" s="290"/>
      <c r="AH752" s="290"/>
      <c r="AI752" s="290"/>
      <c r="AJ752" s="289"/>
      <c r="AK752" s="289"/>
      <c r="AL752" s="289"/>
    </row>
    <row r="753">
      <c r="A753" s="289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  <c r="AA753" s="290"/>
      <c r="AB753" s="290"/>
      <c r="AC753" s="290"/>
      <c r="AD753" s="290"/>
      <c r="AE753" s="290"/>
      <c r="AF753" s="290"/>
      <c r="AG753" s="290"/>
      <c r="AH753" s="290"/>
      <c r="AI753" s="290"/>
      <c r="AJ753" s="289"/>
      <c r="AK753" s="289"/>
      <c r="AL753" s="289"/>
    </row>
    <row r="754">
      <c r="A754" s="289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  <c r="AA754" s="290"/>
      <c r="AB754" s="290"/>
      <c r="AC754" s="290"/>
      <c r="AD754" s="290"/>
      <c r="AE754" s="290"/>
      <c r="AF754" s="290"/>
      <c r="AG754" s="290"/>
      <c r="AH754" s="290"/>
      <c r="AI754" s="290"/>
      <c r="AJ754" s="289"/>
      <c r="AK754" s="289"/>
      <c r="AL754" s="289"/>
    </row>
    <row r="755">
      <c r="A755" s="289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  <c r="AA755" s="290"/>
      <c r="AB755" s="290"/>
      <c r="AC755" s="290"/>
      <c r="AD755" s="290"/>
      <c r="AE755" s="290"/>
      <c r="AF755" s="290"/>
      <c r="AG755" s="290"/>
      <c r="AH755" s="290"/>
      <c r="AI755" s="290"/>
      <c r="AJ755" s="289"/>
      <c r="AK755" s="289"/>
      <c r="AL755" s="289"/>
    </row>
    <row r="756">
      <c r="A756" s="289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  <c r="AA756" s="290"/>
      <c r="AB756" s="290"/>
      <c r="AC756" s="290"/>
      <c r="AD756" s="290"/>
      <c r="AE756" s="290"/>
      <c r="AF756" s="290"/>
      <c r="AG756" s="290"/>
      <c r="AH756" s="290"/>
      <c r="AI756" s="290"/>
      <c r="AJ756" s="289"/>
      <c r="AK756" s="289"/>
      <c r="AL756" s="289"/>
    </row>
    <row r="757">
      <c r="A757" s="289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  <c r="AA757" s="290"/>
      <c r="AB757" s="290"/>
      <c r="AC757" s="290"/>
      <c r="AD757" s="290"/>
      <c r="AE757" s="290"/>
      <c r="AF757" s="290"/>
      <c r="AG757" s="290"/>
      <c r="AH757" s="290"/>
      <c r="AI757" s="290"/>
      <c r="AJ757" s="289"/>
      <c r="AK757" s="289"/>
      <c r="AL757" s="289"/>
    </row>
    <row r="758">
      <c r="A758" s="289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  <c r="AA758" s="290"/>
      <c r="AB758" s="290"/>
      <c r="AC758" s="290"/>
      <c r="AD758" s="290"/>
      <c r="AE758" s="290"/>
      <c r="AF758" s="290"/>
      <c r="AG758" s="290"/>
      <c r="AH758" s="290"/>
      <c r="AI758" s="290"/>
      <c r="AJ758" s="289"/>
      <c r="AK758" s="289"/>
      <c r="AL758" s="289"/>
    </row>
    <row r="759">
      <c r="A759" s="289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89"/>
      <c r="AK759" s="289"/>
      <c r="AL759" s="289"/>
    </row>
    <row r="760">
      <c r="A760" s="289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  <c r="AA760" s="290"/>
      <c r="AB760" s="290"/>
      <c r="AC760" s="290"/>
      <c r="AD760" s="290"/>
      <c r="AE760" s="290"/>
      <c r="AF760" s="290"/>
      <c r="AG760" s="290"/>
      <c r="AH760" s="290"/>
      <c r="AI760" s="290"/>
      <c r="AJ760" s="289"/>
      <c r="AK760" s="289"/>
      <c r="AL760" s="289"/>
    </row>
    <row r="761">
      <c r="A761" s="289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  <c r="AA761" s="290"/>
      <c r="AB761" s="290"/>
      <c r="AC761" s="290"/>
      <c r="AD761" s="290"/>
      <c r="AE761" s="290"/>
      <c r="AF761" s="290"/>
      <c r="AG761" s="290"/>
      <c r="AH761" s="290"/>
      <c r="AI761" s="290"/>
      <c r="AJ761" s="289"/>
      <c r="AK761" s="289"/>
      <c r="AL761" s="289"/>
    </row>
    <row r="762">
      <c r="A762" s="289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  <c r="AA762" s="290"/>
      <c r="AB762" s="290"/>
      <c r="AC762" s="290"/>
      <c r="AD762" s="290"/>
      <c r="AE762" s="290"/>
      <c r="AF762" s="290"/>
      <c r="AG762" s="290"/>
      <c r="AH762" s="290"/>
      <c r="AI762" s="290"/>
      <c r="AJ762" s="289"/>
      <c r="AK762" s="289"/>
      <c r="AL762" s="289"/>
    </row>
    <row r="763">
      <c r="A763" s="289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  <c r="AA763" s="290"/>
      <c r="AB763" s="290"/>
      <c r="AC763" s="290"/>
      <c r="AD763" s="290"/>
      <c r="AE763" s="290"/>
      <c r="AF763" s="290"/>
      <c r="AG763" s="290"/>
      <c r="AH763" s="290"/>
      <c r="AI763" s="290"/>
      <c r="AJ763" s="289"/>
      <c r="AK763" s="289"/>
      <c r="AL763" s="289"/>
    </row>
    <row r="764">
      <c r="A764" s="289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  <c r="AA764" s="290"/>
      <c r="AB764" s="290"/>
      <c r="AC764" s="290"/>
      <c r="AD764" s="290"/>
      <c r="AE764" s="290"/>
      <c r="AF764" s="290"/>
      <c r="AG764" s="290"/>
      <c r="AH764" s="290"/>
      <c r="AI764" s="290"/>
      <c r="AJ764" s="289"/>
      <c r="AK764" s="289"/>
      <c r="AL764" s="289"/>
    </row>
    <row r="765">
      <c r="A765" s="289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  <c r="AA765" s="290"/>
      <c r="AB765" s="290"/>
      <c r="AC765" s="290"/>
      <c r="AD765" s="290"/>
      <c r="AE765" s="290"/>
      <c r="AF765" s="290"/>
      <c r="AG765" s="290"/>
      <c r="AH765" s="290"/>
      <c r="AI765" s="290"/>
      <c r="AJ765" s="289"/>
      <c r="AK765" s="289"/>
      <c r="AL765" s="289"/>
    </row>
    <row r="766">
      <c r="A766" s="289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  <c r="AA766" s="290"/>
      <c r="AB766" s="290"/>
      <c r="AC766" s="290"/>
      <c r="AD766" s="290"/>
      <c r="AE766" s="290"/>
      <c r="AF766" s="290"/>
      <c r="AG766" s="290"/>
      <c r="AH766" s="290"/>
      <c r="AI766" s="290"/>
      <c r="AJ766" s="289"/>
      <c r="AK766" s="289"/>
      <c r="AL766" s="289"/>
    </row>
    <row r="767">
      <c r="A767" s="289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  <c r="AA767" s="290"/>
      <c r="AB767" s="290"/>
      <c r="AC767" s="290"/>
      <c r="AD767" s="290"/>
      <c r="AE767" s="290"/>
      <c r="AF767" s="290"/>
      <c r="AG767" s="290"/>
      <c r="AH767" s="290"/>
      <c r="AI767" s="290"/>
      <c r="AJ767" s="289"/>
      <c r="AK767" s="289"/>
      <c r="AL767" s="289"/>
    </row>
    <row r="768">
      <c r="A768" s="289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  <c r="AA768" s="290"/>
      <c r="AB768" s="290"/>
      <c r="AC768" s="290"/>
      <c r="AD768" s="290"/>
      <c r="AE768" s="290"/>
      <c r="AF768" s="290"/>
      <c r="AG768" s="290"/>
      <c r="AH768" s="290"/>
      <c r="AI768" s="290"/>
      <c r="AJ768" s="289"/>
      <c r="AK768" s="289"/>
      <c r="AL768" s="289"/>
    </row>
    <row r="769">
      <c r="A769" s="289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  <c r="AA769" s="290"/>
      <c r="AB769" s="290"/>
      <c r="AC769" s="290"/>
      <c r="AD769" s="290"/>
      <c r="AE769" s="290"/>
      <c r="AF769" s="290"/>
      <c r="AG769" s="290"/>
      <c r="AH769" s="290"/>
      <c r="AI769" s="290"/>
      <c r="AJ769" s="289"/>
      <c r="AK769" s="289"/>
      <c r="AL769" s="289"/>
    </row>
    <row r="770">
      <c r="A770" s="289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  <c r="AA770" s="290"/>
      <c r="AB770" s="290"/>
      <c r="AC770" s="290"/>
      <c r="AD770" s="290"/>
      <c r="AE770" s="290"/>
      <c r="AF770" s="290"/>
      <c r="AG770" s="290"/>
      <c r="AH770" s="290"/>
      <c r="AI770" s="290"/>
      <c r="AJ770" s="289"/>
      <c r="AK770" s="289"/>
      <c r="AL770" s="289"/>
    </row>
    <row r="771">
      <c r="A771" s="289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  <c r="AA771" s="290"/>
      <c r="AB771" s="290"/>
      <c r="AC771" s="290"/>
      <c r="AD771" s="290"/>
      <c r="AE771" s="290"/>
      <c r="AF771" s="290"/>
      <c r="AG771" s="290"/>
      <c r="AH771" s="290"/>
      <c r="AI771" s="290"/>
      <c r="AJ771" s="289"/>
      <c r="AK771" s="289"/>
      <c r="AL771" s="289"/>
    </row>
    <row r="772">
      <c r="A772" s="289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  <c r="AA772" s="290"/>
      <c r="AB772" s="290"/>
      <c r="AC772" s="290"/>
      <c r="AD772" s="290"/>
      <c r="AE772" s="290"/>
      <c r="AF772" s="290"/>
      <c r="AG772" s="290"/>
      <c r="AH772" s="290"/>
      <c r="AI772" s="290"/>
      <c r="AJ772" s="289"/>
      <c r="AK772" s="289"/>
      <c r="AL772" s="289"/>
    </row>
    <row r="773">
      <c r="A773" s="289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  <c r="AA773" s="290"/>
      <c r="AB773" s="290"/>
      <c r="AC773" s="290"/>
      <c r="AD773" s="290"/>
      <c r="AE773" s="290"/>
      <c r="AF773" s="290"/>
      <c r="AG773" s="290"/>
      <c r="AH773" s="290"/>
      <c r="AI773" s="290"/>
      <c r="AJ773" s="289"/>
      <c r="AK773" s="289"/>
      <c r="AL773" s="289"/>
    </row>
    <row r="774">
      <c r="A774" s="289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  <c r="AA774" s="290"/>
      <c r="AB774" s="290"/>
      <c r="AC774" s="290"/>
      <c r="AD774" s="290"/>
      <c r="AE774" s="290"/>
      <c r="AF774" s="290"/>
      <c r="AG774" s="290"/>
      <c r="AH774" s="290"/>
      <c r="AI774" s="290"/>
      <c r="AJ774" s="289"/>
      <c r="AK774" s="289"/>
      <c r="AL774" s="289"/>
    </row>
    <row r="775">
      <c r="A775" s="289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  <c r="AA775" s="290"/>
      <c r="AB775" s="290"/>
      <c r="AC775" s="290"/>
      <c r="AD775" s="290"/>
      <c r="AE775" s="290"/>
      <c r="AF775" s="290"/>
      <c r="AG775" s="290"/>
      <c r="AH775" s="290"/>
      <c r="AI775" s="290"/>
      <c r="AJ775" s="289"/>
      <c r="AK775" s="289"/>
      <c r="AL775" s="289"/>
    </row>
    <row r="776">
      <c r="A776" s="289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  <c r="AA776" s="290"/>
      <c r="AB776" s="290"/>
      <c r="AC776" s="290"/>
      <c r="AD776" s="290"/>
      <c r="AE776" s="290"/>
      <c r="AF776" s="290"/>
      <c r="AG776" s="290"/>
      <c r="AH776" s="290"/>
      <c r="AI776" s="290"/>
      <c r="AJ776" s="289"/>
      <c r="AK776" s="289"/>
      <c r="AL776" s="289"/>
    </row>
    <row r="777">
      <c r="A777" s="289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  <c r="AA777" s="290"/>
      <c r="AB777" s="290"/>
      <c r="AC777" s="290"/>
      <c r="AD777" s="290"/>
      <c r="AE777" s="290"/>
      <c r="AF777" s="290"/>
      <c r="AG777" s="290"/>
      <c r="AH777" s="290"/>
      <c r="AI777" s="290"/>
      <c r="AJ777" s="289"/>
      <c r="AK777" s="289"/>
      <c r="AL777" s="289"/>
    </row>
    <row r="778">
      <c r="A778" s="289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  <c r="AA778" s="290"/>
      <c r="AB778" s="290"/>
      <c r="AC778" s="290"/>
      <c r="AD778" s="290"/>
      <c r="AE778" s="290"/>
      <c r="AF778" s="290"/>
      <c r="AG778" s="290"/>
      <c r="AH778" s="290"/>
      <c r="AI778" s="290"/>
      <c r="AJ778" s="289"/>
      <c r="AK778" s="289"/>
      <c r="AL778" s="289"/>
    </row>
    <row r="779">
      <c r="A779" s="289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  <c r="AA779" s="290"/>
      <c r="AB779" s="290"/>
      <c r="AC779" s="290"/>
      <c r="AD779" s="290"/>
      <c r="AE779" s="290"/>
      <c r="AF779" s="290"/>
      <c r="AG779" s="290"/>
      <c r="AH779" s="290"/>
      <c r="AI779" s="290"/>
      <c r="AJ779" s="289"/>
      <c r="AK779" s="289"/>
      <c r="AL779" s="289"/>
    </row>
    <row r="780">
      <c r="A780" s="289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  <c r="AA780" s="290"/>
      <c r="AB780" s="290"/>
      <c r="AC780" s="290"/>
      <c r="AD780" s="290"/>
      <c r="AE780" s="290"/>
      <c r="AF780" s="290"/>
      <c r="AG780" s="290"/>
      <c r="AH780" s="290"/>
      <c r="AI780" s="290"/>
      <c r="AJ780" s="289"/>
      <c r="AK780" s="289"/>
      <c r="AL780" s="289"/>
    </row>
    <row r="781">
      <c r="A781" s="289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  <c r="AA781" s="290"/>
      <c r="AB781" s="290"/>
      <c r="AC781" s="290"/>
      <c r="AD781" s="290"/>
      <c r="AE781" s="290"/>
      <c r="AF781" s="290"/>
      <c r="AG781" s="290"/>
      <c r="AH781" s="290"/>
      <c r="AI781" s="290"/>
      <c r="AJ781" s="289"/>
      <c r="AK781" s="289"/>
      <c r="AL781" s="289"/>
    </row>
    <row r="782">
      <c r="A782" s="289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  <c r="AA782" s="290"/>
      <c r="AB782" s="290"/>
      <c r="AC782" s="290"/>
      <c r="AD782" s="290"/>
      <c r="AE782" s="290"/>
      <c r="AF782" s="290"/>
      <c r="AG782" s="290"/>
      <c r="AH782" s="290"/>
      <c r="AI782" s="290"/>
      <c r="AJ782" s="289"/>
      <c r="AK782" s="289"/>
      <c r="AL782" s="289"/>
    </row>
    <row r="783">
      <c r="A783" s="289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  <c r="AA783" s="290"/>
      <c r="AB783" s="290"/>
      <c r="AC783" s="290"/>
      <c r="AD783" s="290"/>
      <c r="AE783" s="290"/>
      <c r="AF783" s="290"/>
      <c r="AG783" s="290"/>
      <c r="AH783" s="290"/>
      <c r="AI783" s="290"/>
      <c r="AJ783" s="289"/>
      <c r="AK783" s="289"/>
      <c r="AL783" s="289"/>
    </row>
    <row r="784">
      <c r="A784" s="289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  <c r="AA784" s="290"/>
      <c r="AB784" s="290"/>
      <c r="AC784" s="290"/>
      <c r="AD784" s="290"/>
      <c r="AE784" s="290"/>
      <c r="AF784" s="290"/>
      <c r="AG784" s="290"/>
      <c r="AH784" s="290"/>
      <c r="AI784" s="290"/>
      <c r="AJ784" s="289"/>
      <c r="AK784" s="289"/>
      <c r="AL784" s="289"/>
    </row>
    <row r="785">
      <c r="A785" s="289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  <c r="AA785" s="290"/>
      <c r="AB785" s="290"/>
      <c r="AC785" s="290"/>
      <c r="AD785" s="290"/>
      <c r="AE785" s="290"/>
      <c r="AF785" s="290"/>
      <c r="AG785" s="290"/>
      <c r="AH785" s="290"/>
      <c r="AI785" s="290"/>
      <c r="AJ785" s="289"/>
      <c r="AK785" s="289"/>
      <c r="AL785" s="289"/>
    </row>
    <row r="786">
      <c r="A786" s="289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  <c r="AA786" s="290"/>
      <c r="AB786" s="290"/>
      <c r="AC786" s="290"/>
      <c r="AD786" s="290"/>
      <c r="AE786" s="290"/>
      <c r="AF786" s="290"/>
      <c r="AG786" s="290"/>
      <c r="AH786" s="290"/>
      <c r="AI786" s="290"/>
      <c r="AJ786" s="289"/>
      <c r="AK786" s="289"/>
      <c r="AL786" s="289"/>
    </row>
    <row r="787">
      <c r="A787" s="289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  <c r="AA787" s="290"/>
      <c r="AB787" s="290"/>
      <c r="AC787" s="290"/>
      <c r="AD787" s="290"/>
      <c r="AE787" s="290"/>
      <c r="AF787" s="290"/>
      <c r="AG787" s="290"/>
      <c r="AH787" s="290"/>
      <c r="AI787" s="290"/>
      <c r="AJ787" s="289"/>
      <c r="AK787" s="289"/>
      <c r="AL787" s="289"/>
    </row>
    <row r="788">
      <c r="A788" s="289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  <c r="AA788" s="290"/>
      <c r="AB788" s="290"/>
      <c r="AC788" s="290"/>
      <c r="AD788" s="290"/>
      <c r="AE788" s="290"/>
      <c r="AF788" s="290"/>
      <c r="AG788" s="290"/>
      <c r="AH788" s="290"/>
      <c r="AI788" s="290"/>
      <c r="AJ788" s="289"/>
      <c r="AK788" s="289"/>
      <c r="AL788" s="289"/>
    </row>
    <row r="789">
      <c r="A789" s="289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  <c r="AA789" s="290"/>
      <c r="AB789" s="290"/>
      <c r="AC789" s="290"/>
      <c r="AD789" s="290"/>
      <c r="AE789" s="290"/>
      <c r="AF789" s="290"/>
      <c r="AG789" s="290"/>
      <c r="AH789" s="290"/>
      <c r="AI789" s="290"/>
      <c r="AJ789" s="289"/>
      <c r="AK789" s="289"/>
      <c r="AL789" s="289"/>
    </row>
    <row r="790">
      <c r="A790" s="289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  <c r="AA790" s="290"/>
      <c r="AB790" s="290"/>
      <c r="AC790" s="290"/>
      <c r="AD790" s="290"/>
      <c r="AE790" s="290"/>
      <c r="AF790" s="290"/>
      <c r="AG790" s="290"/>
      <c r="AH790" s="290"/>
      <c r="AI790" s="290"/>
      <c r="AJ790" s="289"/>
      <c r="AK790" s="289"/>
      <c r="AL790" s="289"/>
    </row>
    <row r="791">
      <c r="A791" s="289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  <c r="AA791" s="290"/>
      <c r="AB791" s="290"/>
      <c r="AC791" s="290"/>
      <c r="AD791" s="290"/>
      <c r="AE791" s="290"/>
      <c r="AF791" s="290"/>
      <c r="AG791" s="290"/>
      <c r="AH791" s="290"/>
      <c r="AI791" s="290"/>
      <c r="AJ791" s="289"/>
      <c r="AK791" s="289"/>
      <c r="AL791" s="289"/>
    </row>
    <row r="792">
      <c r="A792" s="289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  <c r="AA792" s="290"/>
      <c r="AB792" s="290"/>
      <c r="AC792" s="290"/>
      <c r="AD792" s="290"/>
      <c r="AE792" s="290"/>
      <c r="AF792" s="290"/>
      <c r="AG792" s="290"/>
      <c r="AH792" s="290"/>
      <c r="AI792" s="290"/>
      <c r="AJ792" s="289"/>
      <c r="AK792" s="289"/>
      <c r="AL792" s="289"/>
    </row>
    <row r="793">
      <c r="A793" s="289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  <c r="AA793" s="290"/>
      <c r="AB793" s="290"/>
      <c r="AC793" s="290"/>
      <c r="AD793" s="290"/>
      <c r="AE793" s="290"/>
      <c r="AF793" s="290"/>
      <c r="AG793" s="290"/>
      <c r="AH793" s="290"/>
      <c r="AI793" s="290"/>
      <c r="AJ793" s="289"/>
      <c r="AK793" s="289"/>
      <c r="AL793" s="289"/>
    </row>
    <row r="794">
      <c r="A794" s="289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  <c r="AA794" s="290"/>
      <c r="AB794" s="290"/>
      <c r="AC794" s="290"/>
      <c r="AD794" s="290"/>
      <c r="AE794" s="290"/>
      <c r="AF794" s="290"/>
      <c r="AG794" s="290"/>
      <c r="AH794" s="290"/>
      <c r="AI794" s="290"/>
      <c r="AJ794" s="289"/>
      <c r="AK794" s="289"/>
      <c r="AL794" s="289"/>
    </row>
    <row r="795">
      <c r="A795" s="289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  <c r="AA795" s="290"/>
      <c r="AB795" s="290"/>
      <c r="AC795" s="290"/>
      <c r="AD795" s="290"/>
      <c r="AE795" s="290"/>
      <c r="AF795" s="290"/>
      <c r="AG795" s="290"/>
      <c r="AH795" s="290"/>
      <c r="AI795" s="290"/>
      <c r="AJ795" s="289"/>
      <c r="AK795" s="289"/>
      <c r="AL795" s="289"/>
    </row>
    <row r="796">
      <c r="A796" s="289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  <c r="AA796" s="290"/>
      <c r="AB796" s="290"/>
      <c r="AC796" s="290"/>
      <c r="AD796" s="290"/>
      <c r="AE796" s="290"/>
      <c r="AF796" s="290"/>
      <c r="AG796" s="290"/>
      <c r="AH796" s="290"/>
      <c r="AI796" s="290"/>
      <c r="AJ796" s="289"/>
      <c r="AK796" s="289"/>
      <c r="AL796" s="289"/>
    </row>
    <row r="797">
      <c r="A797" s="289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  <c r="AA797" s="290"/>
      <c r="AB797" s="290"/>
      <c r="AC797" s="290"/>
      <c r="AD797" s="290"/>
      <c r="AE797" s="290"/>
      <c r="AF797" s="290"/>
      <c r="AG797" s="290"/>
      <c r="AH797" s="290"/>
      <c r="AI797" s="290"/>
      <c r="AJ797" s="289"/>
      <c r="AK797" s="289"/>
      <c r="AL797" s="289"/>
    </row>
    <row r="798">
      <c r="A798" s="289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  <c r="AA798" s="290"/>
      <c r="AB798" s="290"/>
      <c r="AC798" s="290"/>
      <c r="AD798" s="290"/>
      <c r="AE798" s="290"/>
      <c r="AF798" s="290"/>
      <c r="AG798" s="290"/>
      <c r="AH798" s="290"/>
      <c r="AI798" s="290"/>
      <c r="AJ798" s="289"/>
      <c r="AK798" s="289"/>
      <c r="AL798" s="289"/>
    </row>
    <row r="799">
      <c r="A799" s="289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  <c r="AA799" s="290"/>
      <c r="AB799" s="290"/>
      <c r="AC799" s="290"/>
      <c r="AD799" s="290"/>
      <c r="AE799" s="290"/>
      <c r="AF799" s="290"/>
      <c r="AG799" s="290"/>
      <c r="AH799" s="290"/>
      <c r="AI799" s="290"/>
      <c r="AJ799" s="289"/>
      <c r="AK799" s="289"/>
      <c r="AL799" s="289"/>
    </row>
    <row r="800">
      <c r="A800" s="289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89"/>
      <c r="AK800" s="289"/>
      <c r="AL800" s="289"/>
    </row>
    <row r="801">
      <c r="A801" s="289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  <c r="AA801" s="290"/>
      <c r="AB801" s="290"/>
      <c r="AC801" s="290"/>
      <c r="AD801" s="290"/>
      <c r="AE801" s="290"/>
      <c r="AF801" s="290"/>
      <c r="AG801" s="290"/>
      <c r="AH801" s="290"/>
      <c r="AI801" s="290"/>
      <c r="AJ801" s="289"/>
      <c r="AK801" s="289"/>
      <c r="AL801" s="289"/>
    </row>
    <row r="802">
      <c r="A802" s="289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  <c r="AA802" s="290"/>
      <c r="AB802" s="290"/>
      <c r="AC802" s="290"/>
      <c r="AD802" s="290"/>
      <c r="AE802" s="290"/>
      <c r="AF802" s="290"/>
      <c r="AG802" s="290"/>
      <c r="AH802" s="290"/>
      <c r="AI802" s="290"/>
      <c r="AJ802" s="289"/>
      <c r="AK802" s="289"/>
      <c r="AL802" s="289"/>
    </row>
    <row r="803">
      <c r="A803" s="289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  <c r="AA803" s="290"/>
      <c r="AB803" s="290"/>
      <c r="AC803" s="290"/>
      <c r="AD803" s="290"/>
      <c r="AE803" s="290"/>
      <c r="AF803" s="290"/>
      <c r="AG803" s="290"/>
      <c r="AH803" s="290"/>
      <c r="AI803" s="290"/>
      <c r="AJ803" s="289"/>
      <c r="AK803" s="289"/>
      <c r="AL803" s="289"/>
    </row>
    <row r="804">
      <c r="A804" s="289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  <c r="AA804" s="290"/>
      <c r="AB804" s="290"/>
      <c r="AC804" s="290"/>
      <c r="AD804" s="290"/>
      <c r="AE804" s="290"/>
      <c r="AF804" s="290"/>
      <c r="AG804" s="290"/>
      <c r="AH804" s="290"/>
      <c r="AI804" s="290"/>
      <c r="AJ804" s="289"/>
      <c r="AK804" s="289"/>
      <c r="AL804" s="289"/>
    </row>
    <row r="805">
      <c r="A805" s="289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  <c r="AA805" s="290"/>
      <c r="AB805" s="290"/>
      <c r="AC805" s="290"/>
      <c r="AD805" s="290"/>
      <c r="AE805" s="290"/>
      <c r="AF805" s="290"/>
      <c r="AG805" s="290"/>
      <c r="AH805" s="290"/>
      <c r="AI805" s="290"/>
      <c r="AJ805" s="289"/>
      <c r="AK805" s="289"/>
      <c r="AL805" s="289"/>
    </row>
    <row r="806">
      <c r="A806" s="289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  <c r="AA806" s="290"/>
      <c r="AB806" s="290"/>
      <c r="AC806" s="290"/>
      <c r="AD806" s="290"/>
      <c r="AE806" s="290"/>
      <c r="AF806" s="290"/>
      <c r="AG806" s="290"/>
      <c r="AH806" s="290"/>
      <c r="AI806" s="290"/>
      <c r="AJ806" s="289"/>
      <c r="AK806" s="289"/>
      <c r="AL806" s="289"/>
    </row>
    <row r="807">
      <c r="A807" s="289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  <c r="AA807" s="290"/>
      <c r="AB807" s="290"/>
      <c r="AC807" s="290"/>
      <c r="AD807" s="290"/>
      <c r="AE807" s="290"/>
      <c r="AF807" s="290"/>
      <c r="AG807" s="290"/>
      <c r="AH807" s="290"/>
      <c r="AI807" s="290"/>
      <c r="AJ807" s="289"/>
      <c r="AK807" s="289"/>
      <c r="AL807" s="289"/>
    </row>
    <row r="808">
      <c r="A808" s="289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  <c r="AA808" s="290"/>
      <c r="AB808" s="290"/>
      <c r="AC808" s="290"/>
      <c r="AD808" s="290"/>
      <c r="AE808" s="290"/>
      <c r="AF808" s="290"/>
      <c r="AG808" s="290"/>
      <c r="AH808" s="290"/>
      <c r="AI808" s="290"/>
      <c r="AJ808" s="289"/>
      <c r="AK808" s="289"/>
      <c r="AL808" s="289"/>
    </row>
    <row r="809">
      <c r="A809" s="289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  <c r="AA809" s="290"/>
      <c r="AB809" s="290"/>
      <c r="AC809" s="290"/>
      <c r="AD809" s="290"/>
      <c r="AE809" s="290"/>
      <c r="AF809" s="290"/>
      <c r="AG809" s="290"/>
      <c r="AH809" s="290"/>
      <c r="AI809" s="290"/>
      <c r="AJ809" s="289"/>
      <c r="AK809" s="289"/>
      <c r="AL809" s="289"/>
    </row>
    <row r="810">
      <c r="A810" s="289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  <c r="AA810" s="290"/>
      <c r="AB810" s="290"/>
      <c r="AC810" s="290"/>
      <c r="AD810" s="290"/>
      <c r="AE810" s="290"/>
      <c r="AF810" s="290"/>
      <c r="AG810" s="290"/>
      <c r="AH810" s="290"/>
      <c r="AI810" s="290"/>
      <c r="AJ810" s="289"/>
      <c r="AK810" s="289"/>
      <c r="AL810" s="289"/>
    </row>
    <row r="811">
      <c r="A811" s="289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  <c r="AA811" s="290"/>
      <c r="AB811" s="290"/>
      <c r="AC811" s="290"/>
      <c r="AD811" s="290"/>
      <c r="AE811" s="290"/>
      <c r="AF811" s="290"/>
      <c r="AG811" s="290"/>
      <c r="AH811" s="290"/>
      <c r="AI811" s="290"/>
      <c r="AJ811" s="289"/>
      <c r="AK811" s="289"/>
      <c r="AL811" s="289"/>
    </row>
    <row r="812">
      <c r="A812" s="289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  <c r="AA812" s="290"/>
      <c r="AB812" s="290"/>
      <c r="AC812" s="290"/>
      <c r="AD812" s="290"/>
      <c r="AE812" s="290"/>
      <c r="AF812" s="290"/>
      <c r="AG812" s="290"/>
      <c r="AH812" s="290"/>
      <c r="AI812" s="290"/>
      <c r="AJ812" s="289"/>
      <c r="AK812" s="289"/>
      <c r="AL812" s="289"/>
    </row>
    <row r="813">
      <c r="A813" s="289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  <c r="AA813" s="290"/>
      <c r="AB813" s="290"/>
      <c r="AC813" s="290"/>
      <c r="AD813" s="290"/>
      <c r="AE813" s="290"/>
      <c r="AF813" s="290"/>
      <c r="AG813" s="290"/>
      <c r="AH813" s="290"/>
      <c r="AI813" s="290"/>
      <c r="AJ813" s="289"/>
      <c r="AK813" s="289"/>
      <c r="AL813" s="289"/>
    </row>
    <row r="814">
      <c r="A814" s="289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  <c r="AA814" s="290"/>
      <c r="AB814" s="290"/>
      <c r="AC814" s="290"/>
      <c r="AD814" s="290"/>
      <c r="AE814" s="290"/>
      <c r="AF814" s="290"/>
      <c r="AG814" s="290"/>
      <c r="AH814" s="290"/>
      <c r="AI814" s="290"/>
      <c r="AJ814" s="289"/>
      <c r="AK814" s="289"/>
      <c r="AL814" s="289"/>
    </row>
    <row r="815">
      <c r="A815" s="289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  <c r="AA815" s="290"/>
      <c r="AB815" s="290"/>
      <c r="AC815" s="290"/>
      <c r="AD815" s="290"/>
      <c r="AE815" s="290"/>
      <c r="AF815" s="290"/>
      <c r="AG815" s="290"/>
      <c r="AH815" s="290"/>
      <c r="AI815" s="290"/>
      <c r="AJ815" s="289"/>
      <c r="AK815" s="289"/>
      <c r="AL815" s="289"/>
    </row>
    <row r="816">
      <c r="A816" s="289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  <c r="AA816" s="290"/>
      <c r="AB816" s="290"/>
      <c r="AC816" s="290"/>
      <c r="AD816" s="290"/>
      <c r="AE816" s="290"/>
      <c r="AF816" s="290"/>
      <c r="AG816" s="290"/>
      <c r="AH816" s="290"/>
      <c r="AI816" s="290"/>
      <c r="AJ816" s="289"/>
      <c r="AK816" s="289"/>
      <c r="AL816" s="289"/>
    </row>
    <row r="817">
      <c r="A817" s="289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  <c r="AA817" s="290"/>
      <c r="AB817" s="290"/>
      <c r="AC817" s="290"/>
      <c r="AD817" s="290"/>
      <c r="AE817" s="290"/>
      <c r="AF817" s="290"/>
      <c r="AG817" s="290"/>
      <c r="AH817" s="290"/>
      <c r="AI817" s="290"/>
      <c r="AJ817" s="289"/>
      <c r="AK817" s="289"/>
      <c r="AL817" s="289"/>
    </row>
    <row r="818">
      <c r="A818" s="289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  <c r="AA818" s="290"/>
      <c r="AB818" s="290"/>
      <c r="AC818" s="290"/>
      <c r="AD818" s="290"/>
      <c r="AE818" s="290"/>
      <c r="AF818" s="290"/>
      <c r="AG818" s="290"/>
      <c r="AH818" s="290"/>
      <c r="AI818" s="290"/>
      <c r="AJ818" s="289"/>
      <c r="AK818" s="289"/>
      <c r="AL818" s="289"/>
    </row>
    <row r="819">
      <c r="A819" s="289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  <c r="AA819" s="290"/>
      <c r="AB819" s="290"/>
      <c r="AC819" s="290"/>
      <c r="AD819" s="290"/>
      <c r="AE819" s="290"/>
      <c r="AF819" s="290"/>
      <c r="AG819" s="290"/>
      <c r="AH819" s="290"/>
      <c r="AI819" s="290"/>
      <c r="AJ819" s="289"/>
      <c r="AK819" s="289"/>
      <c r="AL819" s="289"/>
    </row>
    <row r="820">
      <c r="A820" s="289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  <c r="AA820" s="290"/>
      <c r="AB820" s="290"/>
      <c r="AC820" s="290"/>
      <c r="AD820" s="290"/>
      <c r="AE820" s="290"/>
      <c r="AF820" s="290"/>
      <c r="AG820" s="290"/>
      <c r="AH820" s="290"/>
      <c r="AI820" s="290"/>
      <c r="AJ820" s="289"/>
      <c r="AK820" s="289"/>
      <c r="AL820" s="289"/>
    </row>
    <row r="821">
      <c r="A821" s="289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  <c r="AA821" s="290"/>
      <c r="AB821" s="290"/>
      <c r="AC821" s="290"/>
      <c r="AD821" s="290"/>
      <c r="AE821" s="290"/>
      <c r="AF821" s="290"/>
      <c r="AG821" s="290"/>
      <c r="AH821" s="290"/>
      <c r="AI821" s="290"/>
      <c r="AJ821" s="289"/>
      <c r="AK821" s="289"/>
      <c r="AL821" s="289"/>
    </row>
    <row r="822">
      <c r="A822" s="289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  <c r="AA822" s="290"/>
      <c r="AB822" s="290"/>
      <c r="AC822" s="290"/>
      <c r="AD822" s="290"/>
      <c r="AE822" s="290"/>
      <c r="AF822" s="290"/>
      <c r="AG822" s="290"/>
      <c r="AH822" s="290"/>
      <c r="AI822" s="290"/>
      <c r="AJ822" s="289"/>
      <c r="AK822" s="289"/>
      <c r="AL822" s="289"/>
    </row>
    <row r="823">
      <c r="A823" s="289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  <c r="AA823" s="290"/>
      <c r="AB823" s="290"/>
      <c r="AC823" s="290"/>
      <c r="AD823" s="290"/>
      <c r="AE823" s="290"/>
      <c r="AF823" s="290"/>
      <c r="AG823" s="290"/>
      <c r="AH823" s="290"/>
      <c r="AI823" s="290"/>
      <c r="AJ823" s="289"/>
      <c r="AK823" s="289"/>
      <c r="AL823" s="289"/>
    </row>
    <row r="824">
      <c r="A824" s="289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  <c r="AA824" s="290"/>
      <c r="AB824" s="290"/>
      <c r="AC824" s="290"/>
      <c r="AD824" s="290"/>
      <c r="AE824" s="290"/>
      <c r="AF824" s="290"/>
      <c r="AG824" s="290"/>
      <c r="AH824" s="290"/>
      <c r="AI824" s="290"/>
      <c r="AJ824" s="289"/>
      <c r="AK824" s="289"/>
      <c r="AL824" s="289"/>
    </row>
    <row r="825">
      <c r="A825" s="289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  <c r="AA825" s="290"/>
      <c r="AB825" s="290"/>
      <c r="AC825" s="290"/>
      <c r="AD825" s="290"/>
      <c r="AE825" s="290"/>
      <c r="AF825" s="290"/>
      <c r="AG825" s="290"/>
      <c r="AH825" s="290"/>
      <c r="AI825" s="290"/>
      <c r="AJ825" s="289"/>
      <c r="AK825" s="289"/>
      <c r="AL825" s="289"/>
    </row>
    <row r="826">
      <c r="A826" s="289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  <c r="AA826" s="290"/>
      <c r="AB826" s="290"/>
      <c r="AC826" s="290"/>
      <c r="AD826" s="290"/>
      <c r="AE826" s="290"/>
      <c r="AF826" s="290"/>
      <c r="AG826" s="290"/>
      <c r="AH826" s="290"/>
      <c r="AI826" s="290"/>
      <c r="AJ826" s="289"/>
      <c r="AK826" s="289"/>
      <c r="AL826" s="289"/>
    </row>
    <row r="827">
      <c r="A827" s="289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  <c r="AA827" s="290"/>
      <c r="AB827" s="290"/>
      <c r="AC827" s="290"/>
      <c r="AD827" s="290"/>
      <c r="AE827" s="290"/>
      <c r="AF827" s="290"/>
      <c r="AG827" s="290"/>
      <c r="AH827" s="290"/>
      <c r="AI827" s="290"/>
      <c r="AJ827" s="289"/>
      <c r="AK827" s="289"/>
      <c r="AL827" s="289"/>
    </row>
    <row r="828">
      <c r="A828" s="289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  <c r="AA828" s="290"/>
      <c r="AB828" s="290"/>
      <c r="AC828" s="290"/>
      <c r="AD828" s="290"/>
      <c r="AE828" s="290"/>
      <c r="AF828" s="290"/>
      <c r="AG828" s="290"/>
      <c r="AH828" s="290"/>
      <c r="AI828" s="290"/>
      <c r="AJ828" s="289"/>
      <c r="AK828" s="289"/>
      <c r="AL828" s="289"/>
    </row>
    <row r="829">
      <c r="A829" s="289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  <c r="AA829" s="290"/>
      <c r="AB829" s="290"/>
      <c r="AC829" s="290"/>
      <c r="AD829" s="290"/>
      <c r="AE829" s="290"/>
      <c r="AF829" s="290"/>
      <c r="AG829" s="290"/>
      <c r="AH829" s="290"/>
      <c r="AI829" s="290"/>
      <c r="AJ829" s="289"/>
      <c r="AK829" s="289"/>
      <c r="AL829" s="289"/>
    </row>
    <row r="830">
      <c r="A830" s="289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  <c r="AA830" s="290"/>
      <c r="AB830" s="290"/>
      <c r="AC830" s="290"/>
      <c r="AD830" s="290"/>
      <c r="AE830" s="290"/>
      <c r="AF830" s="290"/>
      <c r="AG830" s="290"/>
      <c r="AH830" s="290"/>
      <c r="AI830" s="290"/>
      <c r="AJ830" s="289"/>
      <c r="AK830" s="289"/>
      <c r="AL830" s="289"/>
    </row>
    <row r="831">
      <c r="A831" s="289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  <c r="AA831" s="290"/>
      <c r="AB831" s="290"/>
      <c r="AC831" s="290"/>
      <c r="AD831" s="290"/>
      <c r="AE831" s="290"/>
      <c r="AF831" s="290"/>
      <c r="AG831" s="290"/>
      <c r="AH831" s="290"/>
      <c r="AI831" s="290"/>
      <c r="AJ831" s="289"/>
      <c r="AK831" s="289"/>
      <c r="AL831" s="289"/>
    </row>
    <row r="832">
      <c r="A832" s="289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  <c r="AA832" s="290"/>
      <c r="AB832" s="290"/>
      <c r="AC832" s="290"/>
      <c r="AD832" s="290"/>
      <c r="AE832" s="290"/>
      <c r="AF832" s="290"/>
      <c r="AG832" s="290"/>
      <c r="AH832" s="290"/>
      <c r="AI832" s="290"/>
      <c r="AJ832" s="289"/>
      <c r="AK832" s="289"/>
      <c r="AL832" s="289"/>
    </row>
    <row r="833">
      <c r="A833" s="289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  <c r="AA833" s="290"/>
      <c r="AB833" s="290"/>
      <c r="AC833" s="290"/>
      <c r="AD833" s="290"/>
      <c r="AE833" s="290"/>
      <c r="AF833" s="290"/>
      <c r="AG833" s="290"/>
      <c r="AH833" s="290"/>
      <c r="AI833" s="290"/>
      <c r="AJ833" s="289"/>
      <c r="AK833" s="289"/>
      <c r="AL833" s="289"/>
    </row>
    <row r="834">
      <c r="A834" s="289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  <c r="AA834" s="290"/>
      <c r="AB834" s="290"/>
      <c r="AC834" s="290"/>
      <c r="AD834" s="290"/>
      <c r="AE834" s="290"/>
      <c r="AF834" s="290"/>
      <c r="AG834" s="290"/>
      <c r="AH834" s="290"/>
      <c r="AI834" s="290"/>
      <c r="AJ834" s="289"/>
      <c r="AK834" s="289"/>
      <c r="AL834" s="289"/>
    </row>
    <row r="835">
      <c r="A835" s="289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  <c r="AA835" s="290"/>
      <c r="AB835" s="290"/>
      <c r="AC835" s="290"/>
      <c r="AD835" s="290"/>
      <c r="AE835" s="290"/>
      <c r="AF835" s="290"/>
      <c r="AG835" s="290"/>
      <c r="AH835" s="290"/>
      <c r="AI835" s="290"/>
      <c r="AJ835" s="289"/>
      <c r="AK835" s="289"/>
      <c r="AL835" s="289"/>
    </row>
    <row r="836">
      <c r="A836" s="289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  <c r="AA836" s="290"/>
      <c r="AB836" s="290"/>
      <c r="AC836" s="290"/>
      <c r="AD836" s="290"/>
      <c r="AE836" s="290"/>
      <c r="AF836" s="290"/>
      <c r="AG836" s="290"/>
      <c r="AH836" s="290"/>
      <c r="AI836" s="290"/>
      <c r="AJ836" s="289"/>
      <c r="AK836" s="289"/>
      <c r="AL836" s="289"/>
    </row>
    <row r="837">
      <c r="A837" s="289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  <c r="AA837" s="290"/>
      <c r="AB837" s="290"/>
      <c r="AC837" s="290"/>
      <c r="AD837" s="290"/>
      <c r="AE837" s="290"/>
      <c r="AF837" s="290"/>
      <c r="AG837" s="290"/>
      <c r="AH837" s="290"/>
      <c r="AI837" s="290"/>
      <c r="AJ837" s="289"/>
      <c r="AK837" s="289"/>
      <c r="AL837" s="289"/>
    </row>
    <row r="838">
      <c r="A838" s="289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  <c r="AA838" s="290"/>
      <c r="AB838" s="290"/>
      <c r="AC838" s="290"/>
      <c r="AD838" s="290"/>
      <c r="AE838" s="290"/>
      <c r="AF838" s="290"/>
      <c r="AG838" s="290"/>
      <c r="AH838" s="290"/>
      <c r="AI838" s="290"/>
      <c r="AJ838" s="289"/>
      <c r="AK838" s="289"/>
      <c r="AL838" s="289"/>
    </row>
    <row r="839">
      <c r="A839" s="289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  <c r="AA839" s="290"/>
      <c r="AB839" s="290"/>
      <c r="AC839" s="290"/>
      <c r="AD839" s="290"/>
      <c r="AE839" s="290"/>
      <c r="AF839" s="290"/>
      <c r="AG839" s="290"/>
      <c r="AH839" s="290"/>
      <c r="AI839" s="290"/>
      <c r="AJ839" s="289"/>
      <c r="AK839" s="289"/>
      <c r="AL839" s="289"/>
    </row>
    <row r="840">
      <c r="A840" s="289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  <c r="AA840" s="290"/>
      <c r="AB840" s="290"/>
      <c r="AC840" s="290"/>
      <c r="AD840" s="290"/>
      <c r="AE840" s="290"/>
      <c r="AF840" s="290"/>
      <c r="AG840" s="290"/>
      <c r="AH840" s="290"/>
      <c r="AI840" s="290"/>
      <c r="AJ840" s="289"/>
      <c r="AK840" s="289"/>
      <c r="AL840" s="289"/>
    </row>
    <row r="841">
      <c r="A841" s="289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  <c r="AA841" s="290"/>
      <c r="AB841" s="290"/>
      <c r="AC841" s="290"/>
      <c r="AD841" s="290"/>
      <c r="AE841" s="290"/>
      <c r="AF841" s="290"/>
      <c r="AG841" s="290"/>
      <c r="AH841" s="290"/>
      <c r="AI841" s="290"/>
      <c r="AJ841" s="289"/>
      <c r="AK841" s="289"/>
      <c r="AL841" s="289"/>
    </row>
    <row r="842">
      <c r="A842" s="289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89"/>
      <c r="AK842" s="289"/>
      <c r="AL842" s="289"/>
    </row>
    <row r="843">
      <c r="A843" s="289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  <c r="AA843" s="290"/>
      <c r="AB843" s="290"/>
      <c r="AC843" s="290"/>
      <c r="AD843" s="290"/>
      <c r="AE843" s="290"/>
      <c r="AF843" s="290"/>
      <c r="AG843" s="290"/>
      <c r="AH843" s="290"/>
      <c r="AI843" s="290"/>
      <c r="AJ843" s="289"/>
      <c r="AK843" s="289"/>
      <c r="AL843" s="289"/>
    </row>
    <row r="844">
      <c r="A844" s="289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  <c r="AA844" s="290"/>
      <c r="AB844" s="290"/>
      <c r="AC844" s="290"/>
      <c r="AD844" s="290"/>
      <c r="AE844" s="290"/>
      <c r="AF844" s="290"/>
      <c r="AG844" s="290"/>
      <c r="AH844" s="290"/>
      <c r="AI844" s="290"/>
      <c r="AJ844" s="289"/>
      <c r="AK844" s="289"/>
      <c r="AL844" s="289"/>
    </row>
    <row r="845">
      <c r="A845" s="289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  <c r="AA845" s="290"/>
      <c r="AB845" s="290"/>
      <c r="AC845" s="290"/>
      <c r="AD845" s="290"/>
      <c r="AE845" s="290"/>
      <c r="AF845" s="290"/>
      <c r="AG845" s="290"/>
      <c r="AH845" s="290"/>
      <c r="AI845" s="290"/>
      <c r="AJ845" s="289"/>
      <c r="AK845" s="289"/>
      <c r="AL845" s="289"/>
    </row>
    <row r="846">
      <c r="A846" s="289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  <c r="AA846" s="290"/>
      <c r="AB846" s="290"/>
      <c r="AC846" s="290"/>
      <c r="AD846" s="290"/>
      <c r="AE846" s="290"/>
      <c r="AF846" s="290"/>
      <c r="AG846" s="290"/>
      <c r="AH846" s="290"/>
      <c r="AI846" s="290"/>
      <c r="AJ846" s="289"/>
      <c r="AK846" s="289"/>
      <c r="AL846" s="289"/>
    </row>
    <row r="847">
      <c r="A847" s="289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  <c r="AA847" s="290"/>
      <c r="AB847" s="290"/>
      <c r="AC847" s="290"/>
      <c r="AD847" s="290"/>
      <c r="AE847" s="290"/>
      <c r="AF847" s="290"/>
      <c r="AG847" s="290"/>
      <c r="AH847" s="290"/>
      <c r="AI847" s="290"/>
      <c r="AJ847" s="289"/>
      <c r="AK847" s="289"/>
      <c r="AL847" s="289"/>
    </row>
    <row r="848">
      <c r="A848" s="289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  <c r="AA848" s="290"/>
      <c r="AB848" s="290"/>
      <c r="AC848" s="290"/>
      <c r="AD848" s="290"/>
      <c r="AE848" s="290"/>
      <c r="AF848" s="290"/>
      <c r="AG848" s="290"/>
      <c r="AH848" s="290"/>
      <c r="AI848" s="290"/>
      <c r="AJ848" s="289"/>
      <c r="AK848" s="289"/>
      <c r="AL848" s="289"/>
    </row>
    <row r="849">
      <c r="A849" s="289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  <c r="AA849" s="290"/>
      <c r="AB849" s="290"/>
      <c r="AC849" s="290"/>
      <c r="AD849" s="290"/>
      <c r="AE849" s="290"/>
      <c r="AF849" s="290"/>
      <c r="AG849" s="290"/>
      <c r="AH849" s="290"/>
      <c r="AI849" s="290"/>
      <c r="AJ849" s="289"/>
      <c r="AK849" s="289"/>
      <c r="AL849" s="289"/>
    </row>
    <row r="850">
      <c r="A850" s="289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  <c r="AA850" s="290"/>
      <c r="AB850" s="290"/>
      <c r="AC850" s="290"/>
      <c r="AD850" s="290"/>
      <c r="AE850" s="290"/>
      <c r="AF850" s="290"/>
      <c r="AG850" s="290"/>
      <c r="AH850" s="290"/>
      <c r="AI850" s="290"/>
      <c r="AJ850" s="289"/>
      <c r="AK850" s="289"/>
      <c r="AL850" s="289"/>
    </row>
    <row r="851">
      <c r="A851" s="289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  <c r="AA851" s="290"/>
      <c r="AB851" s="290"/>
      <c r="AC851" s="290"/>
      <c r="AD851" s="290"/>
      <c r="AE851" s="290"/>
      <c r="AF851" s="290"/>
      <c r="AG851" s="290"/>
      <c r="AH851" s="290"/>
      <c r="AI851" s="290"/>
      <c r="AJ851" s="289"/>
      <c r="AK851" s="289"/>
      <c r="AL851" s="289"/>
    </row>
    <row r="852">
      <c r="A852" s="289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  <c r="AA852" s="290"/>
      <c r="AB852" s="290"/>
      <c r="AC852" s="290"/>
      <c r="AD852" s="290"/>
      <c r="AE852" s="290"/>
      <c r="AF852" s="290"/>
      <c r="AG852" s="290"/>
      <c r="AH852" s="290"/>
      <c r="AI852" s="290"/>
      <c r="AJ852" s="289"/>
      <c r="AK852" s="289"/>
      <c r="AL852" s="289"/>
    </row>
    <row r="853">
      <c r="A853" s="289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  <c r="AA853" s="290"/>
      <c r="AB853" s="290"/>
      <c r="AC853" s="290"/>
      <c r="AD853" s="290"/>
      <c r="AE853" s="290"/>
      <c r="AF853" s="290"/>
      <c r="AG853" s="290"/>
      <c r="AH853" s="290"/>
      <c r="AI853" s="290"/>
      <c r="AJ853" s="289"/>
      <c r="AK853" s="289"/>
      <c r="AL853" s="289"/>
    </row>
    <row r="854">
      <c r="A854" s="289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  <c r="AA854" s="290"/>
      <c r="AB854" s="290"/>
      <c r="AC854" s="290"/>
      <c r="AD854" s="290"/>
      <c r="AE854" s="290"/>
      <c r="AF854" s="290"/>
      <c r="AG854" s="290"/>
      <c r="AH854" s="290"/>
      <c r="AI854" s="290"/>
      <c r="AJ854" s="289"/>
      <c r="AK854" s="289"/>
      <c r="AL854" s="289"/>
    </row>
    <row r="855">
      <c r="A855" s="289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  <c r="AA855" s="290"/>
      <c r="AB855" s="290"/>
      <c r="AC855" s="290"/>
      <c r="AD855" s="290"/>
      <c r="AE855" s="290"/>
      <c r="AF855" s="290"/>
      <c r="AG855" s="290"/>
      <c r="AH855" s="290"/>
      <c r="AI855" s="290"/>
      <c r="AJ855" s="289"/>
      <c r="AK855" s="289"/>
      <c r="AL855" s="289"/>
    </row>
    <row r="856">
      <c r="A856" s="289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  <c r="AA856" s="290"/>
      <c r="AB856" s="290"/>
      <c r="AC856" s="290"/>
      <c r="AD856" s="290"/>
      <c r="AE856" s="290"/>
      <c r="AF856" s="290"/>
      <c r="AG856" s="290"/>
      <c r="AH856" s="290"/>
      <c r="AI856" s="290"/>
      <c r="AJ856" s="289"/>
      <c r="AK856" s="289"/>
      <c r="AL856" s="289"/>
    </row>
    <row r="857">
      <c r="A857" s="289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  <c r="AA857" s="290"/>
      <c r="AB857" s="290"/>
      <c r="AC857" s="290"/>
      <c r="AD857" s="290"/>
      <c r="AE857" s="290"/>
      <c r="AF857" s="290"/>
      <c r="AG857" s="290"/>
      <c r="AH857" s="290"/>
      <c r="AI857" s="290"/>
      <c r="AJ857" s="289"/>
      <c r="AK857" s="289"/>
      <c r="AL857" s="289"/>
    </row>
    <row r="858">
      <c r="A858" s="289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  <c r="AA858" s="290"/>
      <c r="AB858" s="290"/>
      <c r="AC858" s="290"/>
      <c r="AD858" s="290"/>
      <c r="AE858" s="290"/>
      <c r="AF858" s="290"/>
      <c r="AG858" s="290"/>
      <c r="AH858" s="290"/>
      <c r="AI858" s="290"/>
      <c r="AJ858" s="289"/>
      <c r="AK858" s="289"/>
      <c r="AL858" s="289"/>
    </row>
    <row r="859">
      <c r="A859" s="289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  <c r="AA859" s="290"/>
      <c r="AB859" s="290"/>
      <c r="AC859" s="290"/>
      <c r="AD859" s="290"/>
      <c r="AE859" s="290"/>
      <c r="AF859" s="290"/>
      <c r="AG859" s="290"/>
      <c r="AH859" s="290"/>
      <c r="AI859" s="290"/>
      <c r="AJ859" s="289"/>
      <c r="AK859" s="289"/>
      <c r="AL859" s="289"/>
    </row>
    <row r="860">
      <c r="A860" s="289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  <c r="AA860" s="290"/>
      <c r="AB860" s="290"/>
      <c r="AC860" s="290"/>
      <c r="AD860" s="290"/>
      <c r="AE860" s="290"/>
      <c r="AF860" s="290"/>
      <c r="AG860" s="290"/>
      <c r="AH860" s="290"/>
      <c r="AI860" s="290"/>
      <c r="AJ860" s="289"/>
      <c r="AK860" s="289"/>
      <c r="AL860" s="289"/>
    </row>
    <row r="861">
      <c r="A861" s="289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  <c r="AA861" s="290"/>
      <c r="AB861" s="290"/>
      <c r="AC861" s="290"/>
      <c r="AD861" s="290"/>
      <c r="AE861" s="290"/>
      <c r="AF861" s="290"/>
      <c r="AG861" s="290"/>
      <c r="AH861" s="290"/>
      <c r="AI861" s="290"/>
      <c r="AJ861" s="289"/>
      <c r="AK861" s="289"/>
      <c r="AL861" s="289"/>
    </row>
    <row r="862">
      <c r="A862" s="289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  <c r="AA862" s="290"/>
      <c r="AB862" s="290"/>
      <c r="AC862" s="290"/>
      <c r="AD862" s="290"/>
      <c r="AE862" s="290"/>
      <c r="AF862" s="290"/>
      <c r="AG862" s="290"/>
      <c r="AH862" s="290"/>
      <c r="AI862" s="290"/>
      <c r="AJ862" s="289"/>
      <c r="AK862" s="289"/>
      <c r="AL862" s="289"/>
    </row>
    <row r="863">
      <c r="A863" s="289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  <c r="AA863" s="290"/>
      <c r="AB863" s="290"/>
      <c r="AC863" s="290"/>
      <c r="AD863" s="290"/>
      <c r="AE863" s="290"/>
      <c r="AF863" s="290"/>
      <c r="AG863" s="290"/>
      <c r="AH863" s="290"/>
      <c r="AI863" s="290"/>
      <c r="AJ863" s="289"/>
      <c r="AK863" s="289"/>
      <c r="AL863" s="289"/>
    </row>
    <row r="864">
      <c r="A864" s="289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  <c r="AA864" s="290"/>
      <c r="AB864" s="290"/>
      <c r="AC864" s="290"/>
      <c r="AD864" s="290"/>
      <c r="AE864" s="290"/>
      <c r="AF864" s="290"/>
      <c r="AG864" s="290"/>
      <c r="AH864" s="290"/>
      <c r="AI864" s="290"/>
      <c r="AJ864" s="289"/>
      <c r="AK864" s="289"/>
      <c r="AL864" s="289"/>
    </row>
    <row r="865">
      <c r="A865" s="289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  <c r="AA865" s="290"/>
      <c r="AB865" s="290"/>
      <c r="AC865" s="290"/>
      <c r="AD865" s="290"/>
      <c r="AE865" s="290"/>
      <c r="AF865" s="290"/>
      <c r="AG865" s="290"/>
      <c r="AH865" s="290"/>
      <c r="AI865" s="290"/>
      <c r="AJ865" s="289"/>
      <c r="AK865" s="289"/>
      <c r="AL865" s="289"/>
    </row>
    <row r="866">
      <c r="A866" s="289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  <c r="AA866" s="290"/>
      <c r="AB866" s="290"/>
      <c r="AC866" s="290"/>
      <c r="AD866" s="290"/>
      <c r="AE866" s="290"/>
      <c r="AF866" s="290"/>
      <c r="AG866" s="290"/>
      <c r="AH866" s="290"/>
      <c r="AI866" s="290"/>
      <c r="AJ866" s="289"/>
      <c r="AK866" s="289"/>
      <c r="AL866" s="289"/>
    </row>
    <row r="867">
      <c r="A867" s="289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  <c r="AA867" s="290"/>
      <c r="AB867" s="290"/>
      <c r="AC867" s="290"/>
      <c r="AD867" s="290"/>
      <c r="AE867" s="290"/>
      <c r="AF867" s="290"/>
      <c r="AG867" s="290"/>
      <c r="AH867" s="290"/>
      <c r="AI867" s="290"/>
      <c r="AJ867" s="289"/>
      <c r="AK867" s="289"/>
      <c r="AL867" s="289"/>
    </row>
    <row r="868">
      <c r="A868" s="289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  <c r="AA868" s="290"/>
      <c r="AB868" s="290"/>
      <c r="AC868" s="290"/>
      <c r="AD868" s="290"/>
      <c r="AE868" s="290"/>
      <c r="AF868" s="290"/>
      <c r="AG868" s="290"/>
      <c r="AH868" s="290"/>
      <c r="AI868" s="290"/>
      <c r="AJ868" s="289"/>
      <c r="AK868" s="289"/>
      <c r="AL868" s="289"/>
    </row>
    <row r="869">
      <c r="A869" s="289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  <c r="AA869" s="290"/>
      <c r="AB869" s="290"/>
      <c r="AC869" s="290"/>
      <c r="AD869" s="290"/>
      <c r="AE869" s="290"/>
      <c r="AF869" s="290"/>
      <c r="AG869" s="290"/>
      <c r="AH869" s="290"/>
      <c r="AI869" s="290"/>
      <c r="AJ869" s="289"/>
      <c r="AK869" s="289"/>
      <c r="AL869" s="289"/>
    </row>
    <row r="870">
      <c r="A870" s="289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  <c r="AA870" s="290"/>
      <c r="AB870" s="290"/>
      <c r="AC870" s="290"/>
      <c r="AD870" s="290"/>
      <c r="AE870" s="290"/>
      <c r="AF870" s="290"/>
      <c r="AG870" s="290"/>
      <c r="AH870" s="290"/>
      <c r="AI870" s="290"/>
      <c r="AJ870" s="289"/>
      <c r="AK870" s="289"/>
      <c r="AL870" s="289"/>
    </row>
    <row r="871">
      <c r="A871" s="289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  <c r="AA871" s="290"/>
      <c r="AB871" s="290"/>
      <c r="AC871" s="290"/>
      <c r="AD871" s="290"/>
      <c r="AE871" s="290"/>
      <c r="AF871" s="290"/>
      <c r="AG871" s="290"/>
      <c r="AH871" s="290"/>
      <c r="AI871" s="290"/>
      <c r="AJ871" s="289"/>
      <c r="AK871" s="289"/>
      <c r="AL871" s="289"/>
    </row>
    <row r="872">
      <c r="A872" s="289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  <c r="AA872" s="290"/>
      <c r="AB872" s="290"/>
      <c r="AC872" s="290"/>
      <c r="AD872" s="290"/>
      <c r="AE872" s="290"/>
      <c r="AF872" s="290"/>
      <c r="AG872" s="290"/>
      <c r="AH872" s="290"/>
      <c r="AI872" s="290"/>
      <c r="AJ872" s="289"/>
      <c r="AK872" s="289"/>
      <c r="AL872" s="289"/>
    </row>
    <row r="873">
      <c r="A873" s="289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  <c r="AA873" s="290"/>
      <c r="AB873" s="290"/>
      <c r="AC873" s="290"/>
      <c r="AD873" s="290"/>
      <c r="AE873" s="290"/>
      <c r="AF873" s="290"/>
      <c r="AG873" s="290"/>
      <c r="AH873" s="290"/>
      <c r="AI873" s="290"/>
      <c r="AJ873" s="289"/>
      <c r="AK873" s="289"/>
      <c r="AL873" s="289"/>
    </row>
    <row r="874">
      <c r="A874" s="289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  <c r="AA874" s="290"/>
      <c r="AB874" s="290"/>
      <c r="AC874" s="290"/>
      <c r="AD874" s="290"/>
      <c r="AE874" s="290"/>
      <c r="AF874" s="290"/>
      <c r="AG874" s="290"/>
      <c r="AH874" s="290"/>
      <c r="AI874" s="290"/>
      <c r="AJ874" s="289"/>
      <c r="AK874" s="289"/>
      <c r="AL874" s="289"/>
    </row>
    <row r="875">
      <c r="A875" s="289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  <c r="AA875" s="290"/>
      <c r="AB875" s="290"/>
      <c r="AC875" s="290"/>
      <c r="AD875" s="290"/>
      <c r="AE875" s="290"/>
      <c r="AF875" s="290"/>
      <c r="AG875" s="290"/>
      <c r="AH875" s="290"/>
      <c r="AI875" s="290"/>
      <c r="AJ875" s="289"/>
      <c r="AK875" s="289"/>
      <c r="AL875" s="289"/>
    </row>
    <row r="876">
      <c r="A876" s="289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  <c r="AA876" s="290"/>
      <c r="AB876" s="290"/>
      <c r="AC876" s="290"/>
      <c r="AD876" s="290"/>
      <c r="AE876" s="290"/>
      <c r="AF876" s="290"/>
      <c r="AG876" s="290"/>
      <c r="AH876" s="290"/>
      <c r="AI876" s="290"/>
      <c r="AJ876" s="289"/>
      <c r="AK876" s="289"/>
      <c r="AL876" s="289"/>
    </row>
    <row r="877">
      <c r="A877" s="289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  <c r="AA877" s="290"/>
      <c r="AB877" s="290"/>
      <c r="AC877" s="290"/>
      <c r="AD877" s="290"/>
      <c r="AE877" s="290"/>
      <c r="AF877" s="290"/>
      <c r="AG877" s="290"/>
      <c r="AH877" s="290"/>
      <c r="AI877" s="290"/>
      <c r="AJ877" s="289"/>
      <c r="AK877" s="289"/>
      <c r="AL877" s="289"/>
    </row>
    <row r="878">
      <c r="A878" s="289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  <c r="AA878" s="290"/>
      <c r="AB878" s="290"/>
      <c r="AC878" s="290"/>
      <c r="AD878" s="290"/>
      <c r="AE878" s="290"/>
      <c r="AF878" s="290"/>
      <c r="AG878" s="290"/>
      <c r="AH878" s="290"/>
      <c r="AI878" s="290"/>
      <c r="AJ878" s="289"/>
      <c r="AK878" s="289"/>
      <c r="AL878" s="289"/>
    </row>
    <row r="879">
      <c r="A879" s="289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  <c r="AA879" s="290"/>
      <c r="AB879" s="290"/>
      <c r="AC879" s="290"/>
      <c r="AD879" s="290"/>
      <c r="AE879" s="290"/>
      <c r="AF879" s="290"/>
      <c r="AG879" s="290"/>
      <c r="AH879" s="290"/>
      <c r="AI879" s="290"/>
      <c r="AJ879" s="289"/>
      <c r="AK879" s="289"/>
      <c r="AL879" s="289"/>
    </row>
    <row r="880">
      <c r="A880" s="289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  <c r="AA880" s="290"/>
      <c r="AB880" s="290"/>
      <c r="AC880" s="290"/>
      <c r="AD880" s="290"/>
      <c r="AE880" s="290"/>
      <c r="AF880" s="290"/>
      <c r="AG880" s="290"/>
      <c r="AH880" s="290"/>
      <c r="AI880" s="290"/>
      <c r="AJ880" s="289"/>
      <c r="AK880" s="289"/>
      <c r="AL880" s="289"/>
    </row>
    <row r="881">
      <c r="A881" s="289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  <c r="AA881" s="290"/>
      <c r="AB881" s="290"/>
      <c r="AC881" s="290"/>
      <c r="AD881" s="290"/>
      <c r="AE881" s="290"/>
      <c r="AF881" s="290"/>
      <c r="AG881" s="290"/>
      <c r="AH881" s="290"/>
      <c r="AI881" s="290"/>
      <c r="AJ881" s="289"/>
      <c r="AK881" s="289"/>
      <c r="AL881" s="289"/>
    </row>
    <row r="882">
      <c r="A882" s="289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  <c r="AA882" s="290"/>
      <c r="AB882" s="290"/>
      <c r="AC882" s="290"/>
      <c r="AD882" s="290"/>
      <c r="AE882" s="290"/>
      <c r="AF882" s="290"/>
      <c r="AG882" s="290"/>
      <c r="AH882" s="290"/>
      <c r="AI882" s="290"/>
      <c r="AJ882" s="289"/>
      <c r="AK882" s="289"/>
      <c r="AL882" s="289"/>
    </row>
    <row r="883">
      <c r="A883" s="289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0"/>
      <c r="AI883" s="290"/>
      <c r="AJ883" s="289"/>
      <c r="AK883" s="289"/>
      <c r="AL883" s="289"/>
    </row>
    <row r="884">
      <c r="A884" s="289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89"/>
      <c r="AK884" s="289"/>
      <c r="AL884" s="289"/>
    </row>
    <row r="885">
      <c r="A885" s="289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  <c r="AA885" s="290"/>
      <c r="AB885" s="290"/>
      <c r="AC885" s="290"/>
      <c r="AD885" s="290"/>
      <c r="AE885" s="290"/>
      <c r="AF885" s="290"/>
      <c r="AG885" s="290"/>
      <c r="AH885" s="290"/>
      <c r="AI885" s="290"/>
      <c r="AJ885" s="289"/>
      <c r="AK885" s="289"/>
      <c r="AL885" s="289"/>
    </row>
    <row r="886">
      <c r="A886" s="289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  <c r="AA886" s="290"/>
      <c r="AB886" s="290"/>
      <c r="AC886" s="290"/>
      <c r="AD886" s="290"/>
      <c r="AE886" s="290"/>
      <c r="AF886" s="290"/>
      <c r="AG886" s="290"/>
      <c r="AH886" s="290"/>
      <c r="AI886" s="290"/>
      <c r="AJ886" s="289"/>
      <c r="AK886" s="289"/>
      <c r="AL886" s="289"/>
    </row>
    <row r="887">
      <c r="A887" s="289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  <c r="AA887" s="290"/>
      <c r="AB887" s="290"/>
      <c r="AC887" s="290"/>
      <c r="AD887" s="290"/>
      <c r="AE887" s="290"/>
      <c r="AF887" s="290"/>
      <c r="AG887" s="290"/>
      <c r="AH887" s="290"/>
      <c r="AI887" s="290"/>
      <c r="AJ887" s="289"/>
      <c r="AK887" s="289"/>
      <c r="AL887" s="289"/>
    </row>
    <row r="888">
      <c r="A888" s="289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  <c r="AA888" s="290"/>
      <c r="AB888" s="290"/>
      <c r="AC888" s="290"/>
      <c r="AD888" s="290"/>
      <c r="AE888" s="290"/>
      <c r="AF888" s="290"/>
      <c r="AG888" s="290"/>
      <c r="AH888" s="290"/>
      <c r="AI888" s="290"/>
      <c r="AJ888" s="289"/>
      <c r="AK888" s="289"/>
      <c r="AL888" s="289"/>
    </row>
    <row r="889">
      <c r="A889" s="289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  <c r="AA889" s="290"/>
      <c r="AB889" s="290"/>
      <c r="AC889" s="290"/>
      <c r="AD889" s="290"/>
      <c r="AE889" s="290"/>
      <c r="AF889" s="290"/>
      <c r="AG889" s="290"/>
      <c r="AH889" s="290"/>
      <c r="AI889" s="290"/>
      <c r="AJ889" s="289"/>
      <c r="AK889" s="289"/>
      <c r="AL889" s="289"/>
    </row>
    <row r="890">
      <c r="A890" s="289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  <c r="AA890" s="290"/>
      <c r="AB890" s="290"/>
      <c r="AC890" s="290"/>
      <c r="AD890" s="290"/>
      <c r="AE890" s="290"/>
      <c r="AF890" s="290"/>
      <c r="AG890" s="290"/>
      <c r="AH890" s="290"/>
      <c r="AI890" s="290"/>
      <c r="AJ890" s="289"/>
      <c r="AK890" s="289"/>
      <c r="AL890" s="289"/>
    </row>
    <row r="891">
      <c r="A891" s="289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  <c r="AA891" s="290"/>
      <c r="AB891" s="290"/>
      <c r="AC891" s="290"/>
      <c r="AD891" s="290"/>
      <c r="AE891" s="290"/>
      <c r="AF891" s="290"/>
      <c r="AG891" s="290"/>
      <c r="AH891" s="290"/>
      <c r="AI891" s="290"/>
      <c r="AJ891" s="289"/>
      <c r="AK891" s="289"/>
      <c r="AL891" s="289"/>
    </row>
    <row r="892">
      <c r="A892" s="289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  <c r="AA892" s="290"/>
      <c r="AB892" s="290"/>
      <c r="AC892" s="290"/>
      <c r="AD892" s="290"/>
      <c r="AE892" s="290"/>
      <c r="AF892" s="290"/>
      <c r="AG892" s="290"/>
      <c r="AH892" s="290"/>
      <c r="AI892" s="290"/>
      <c r="AJ892" s="289"/>
      <c r="AK892" s="289"/>
      <c r="AL892" s="289"/>
    </row>
    <row r="893">
      <c r="A893" s="289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  <c r="AA893" s="290"/>
      <c r="AB893" s="290"/>
      <c r="AC893" s="290"/>
      <c r="AD893" s="290"/>
      <c r="AE893" s="290"/>
      <c r="AF893" s="290"/>
      <c r="AG893" s="290"/>
      <c r="AH893" s="290"/>
      <c r="AI893" s="290"/>
      <c r="AJ893" s="289"/>
      <c r="AK893" s="289"/>
      <c r="AL893" s="289"/>
    </row>
    <row r="894">
      <c r="A894" s="289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  <c r="AA894" s="290"/>
      <c r="AB894" s="290"/>
      <c r="AC894" s="290"/>
      <c r="AD894" s="290"/>
      <c r="AE894" s="290"/>
      <c r="AF894" s="290"/>
      <c r="AG894" s="290"/>
      <c r="AH894" s="290"/>
      <c r="AI894" s="290"/>
      <c r="AJ894" s="289"/>
      <c r="AK894" s="289"/>
      <c r="AL894" s="289"/>
    </row>
    <row r="895">
      <c r="A895" s="289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  <c r="AE895" s="290"/>
      <c r="AF895" s="290"/>
      <c r="AG895" s="290"/>
      <c r="AH895" s="290"/>
      <c r="AI895" s="290"/>
      <c r="AJ895" s="289"/>
      <c r="AK895" s="289"/>
      <c r="AL895" s="289"/>
    </row>
    <row r="896">
      <c r="A896" s="289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  <c r="AA896" s="290"/>
      <c r="AB896" s="290"/>
      <c r="AC896" s="290"/>
      <c r="AD896" s="290"/>
      <c r="AE896" s="290"/>
      <c r="AF896" s="290"/>
      <c r="AG896" s="290"/>
      <c r="AH896" s="290"/>
      <c r="AI896" s="290"/>
      <c r="AJ896" s="289"/>
      <c r="AK896" s="289"/>
      <c r="AL896" s="289"/>
    </row>
    <row r="897">
      <c r="A897" s="289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  <c r="AA897" s="290"/>
      <c r="AB897" s="290"/>
      <c r="AC897" s="290"/>
      <c r="AD897" s="290"/>
      <c r="AE897" s="290"/>
      <c r="AF897" s="290"/>
      <c r="AG897" s="290"/>
      <c r="AH897" s="290"/>
      <c r="AI897" s="290"/>
      <c r="AJ897" s="289"/>
      <c r="AK897" s="289"/>
      <c r="AL897" s="289"/>
    </row>
    <row r="898">
      <c r="A898" s="289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  <c r="AA898" s="290"/>
      <c r="AB898" s="290"/>
      <c r="AC898" s="290"/>
      <c r="AD898" s="290"/>
      <c r="AE898" s="290"/>
      <c r="AF898" s="290"/>
      <c r="AG898" s="290"/>
      <c r="AH898" s="290"/>
      <c r="AI898" s="290"/>
      <c r="AJ898" s="289"/>
      <c r="AK898" s="289"/>
      <c r="AL898" s="289"/>
    </row>
    <row r="899">
      <c r="A899" s="289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  <c r="AA899" s="290"/>
      <c r="AB899" s="290"/>
      <c r="AC899" s="290"/>
      <c r="AD899" s="290"/>
      <c r="AE899" s="290"/>
      <c r="AF899" s="290"/>
      <c r="AG899" s="290"/>
      <c r="AH899" s="290"/>
      <c r="AI899" s="290"/>
      <c r="AJ899" s="289"/>
      <c r="AK899" s="289"/>
      <c r="AL899" s="289"/>
    </row>
    <row r="900">
      <c r="A900" s="289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  <c r="AA900" s="290"/>
      <c r="AB900" s="290"/>
      <c r="AC900" s="290"/>
      <c r="AD900" s="290"/>
      <c r="AE900" s="290"/>
      <c r="AF900" s="290"/>
      <c r="AG900" s="290"/>
      <c r="AH900" s="290"/>
      <c r="AI900" s="290"/>
      <c r="AJ900" s="289"/>
      <c r="AK900" s="289"/>
      <c r="AL900" s="289"/>
    </row>
    <row r="901">
      <c r="A901" s="289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  <c r="AA901" s="290"/>
      <c r="AB901" s="290"/>
      <c r="AC901" s="290"/>
      <c r="AD901" s="290"/>
      <c r="AE901" s="290"/>
      <c r="AF901" s="290"/>
      <c r="AG901" s="290"/>
      <c r="AH901" s="290"/>
      <c r="AI901" s="290"/>
      <c r="AJ901" s="289"/>
      <c r="AK901" s="289"/>
      <c r="AL901" s="289"/>
    </row>
    <row r="902">
      <c r="A902" s="289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  <c r="AA902" s="290"/>
      <c r="AB902" s="290"/>
      <c r="AC902" s="290"/>
      <c r="AD902" s="290"/>
      <c r="AE902" s="290"/>
      <c r="AF902" s="290"/>
      <c r="AG902" s="290"/>
      <c r="AH902" s="290"/>
      <c r="AI902" s="290"/>
      <c r="AJ902" s="289"/>
      <c r="AK902" s="289"/>
      <c r="AL902" s="289"/>
    </row>
    <row r="903">
      <c r="A903" s="289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  <c r="AA903" s="290"/>
      <c r="AB903" s="290"/>
      <c r="AC903" s="290"/>
      <c r="AD903" s="290"/>
      <c r="AE903" s="290"/>
      <c r="AF903" s="290"/>
      <c r="AG903" s="290"/>
      <c r="AH903" s="290"/>
      <c r="AI903" s="290"/>
      <c r="AJ903" s="289"/>
      <c r="AK903" s="289"/>
      <c r="AL903" s="289"/>
    </row>
    <row r="904">
      <c r="A904" s="289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  <c r="AA904" s="290"/>
      <c r="AB904" s="290"/>
      <c r="AC904" s="290"/>
      <c r="AD904" s="290"/>
      <c r="AE904" s="290"/>
      <c r="AF904" s="290"/>
      <c r="AG904" s="290"/>
      <c r="AH904" s="290"/>
      <c r="AI904" s="290"/>
      <c r="AJ904" s="289"/>
      <c r="AK904" s="289"/>
      <c r="AL904" s="289"/>
    </row>
    <row r="905">
      <c r="A905" s="289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  <c r="AA905" s="290"/>
      <c r="AB905" s="290"/>
      <c r="AC905" s="290"/>
      <c r="AD905" s="290"/>
      <c r="AE905" s="290"/>
      <c r="AF905" s="290"/>
      <c r="AG905" s="290"/>
      <c r="AH905" s="290"/>
      <c r="AI905" s="290"/>
      <c r="AJ905" s="289"/>
      <c r="AK905" s="289"/>
      <c r="AL905" s="289"/>
    </row>
    <row r="906">
      <c r="A906" s="289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  <c r="AA906" s="290"/>
      <c r="AB906" s="290"/>
      <c r="AC906" s="290"/>
      <c r="AD906" s="290"/>
      <c r="AE906" s="290"/>
      <c r="AF906" s="290"/>
      <c r="AG906" s="290"/>
      <c r="AH906" s="290"/>
      <c r="AI906" s="290"/>
      <c r="AJ906" s="289"/>
      <c r="AK906" s="289"/>
      <c r="AL906" s="289"/>
    </row>
    <row r="907">
      <c r="A907" s="289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  <c r="AA907" s="290"/>
      <c r="AB907" s="290"/>
      <c r="AC907" s="290"/>
      <c r="AD907" s="290"/>
      <c r="AE907" s="290"/>
      <c r="AF907" s="290"/>
      <c r="AG907" s="290"/>
      <c r="AH907" s="290"/>
      <c r="AI907" s="290"/>
      <c r="AJ907" s="289"/>
      <c r="AK907" s="289"/>
      <c r="AL907" s="289"/>
    </row>
    <row r="908">
      <c r="A908" s="289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  <c r="AA908" s="290"/>
      <c r="AB908" s="290"/>
      <c r="AC908" s="290"/>
      <c r="AD908" s="290"/>
      <c r="AE908" s="290"/>
      <c r="AF908" s="290"/>
      <c r="AG908" s="290"/>
      <c r="AH908" s="290"/>
      <c r="AI908" s="290"/>
      <c r="AJ908" s="289"/>
      <c r="AK908" s="289"/>
      <c r="AL908" s="289"/>
    </row>
    <row r="909">
      <c r="A909" s="289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  <c r="AA909" s="290"/>
      <c r="AB909" s="290"/>
      <c r="AC909" s="290"/>
      <c r="AD909" s="290"/>
      <c r="AE909" s="290"/>
      <c r="AF909" s="290"/>
      <c r="AG909" s="290"/>
      <c r="AH909" s="290"/>
      <c r="AI909" s="290"/>
      <c r="AJ909" s="289"/>
      <c r="AK909" s="289"/>
      <c r="AL909" s="289"/>
    </row>
    <row r="910">
      <c r="A910" s="289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  <c r="AA910" s="290"/>
      <c r="AB910" s="290"/>
      <c r="AC910" s="290"/>
      <c r="AD910" s="290"/>
      <c r="AE910" s="290"/>
      <c r="AF910" s="290"/>
      <c r="AG910" s="290"/>
      <c r="AH910" s="290"/>
      <c r="AI910" s="290"/>
      <c r="AJ910" s="289"/>
      <c r="AK910" s="289"/>
      <c r="AL910" s="289"/>
    </row>
    <row r="911">
      <c r="A911" s="289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  <c r="AA911" s="290"/>
      <c r="AB911" s="290"/>
      <c r="AC911" s="290"/>
      <c r="AD911" s="290"/>
      <c r="AE911" s="290"/>
      <c r="AF911" s="290"/>
      <c r="AG911" s="290"/>
      <c r="AH911" s="290"/>
      <c r="AI911" s="290"/>
      <c r="AJ911" s="289"/>
      <c r="AK911" s="289"/>
      <c r="AL911" s="289"/>
    </row>
    <row r="912">
      <c r="A912" s="289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  <c r="AA912" s="290"/>
      <c r="AB912" s="290"/>
      <c r="AC912" s="290"/>
      <c r="AD912" s="290"/>
      <c r="AE912" s="290"/>
      <c r="AF912" s="290"/>
      <c r="AG912" s="290"/>
      <c r="AH912" s="290"/>
      <c r="AI912" s="290"/>
      <c r="AJ912" s="289"/>
      <c r="AK912" s="289"/>
      <c r="AL912" s="289"/>
    </row>
    <row r="913">
      <c r="A913" s="289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  <c r="AA913" s="290"/>
      <c r="AB913" s="290"/>
      <c r="AC913" s="290"/>
      <c r="AD913" s="290"/>
      <c r="AE913" s="290"/>
      <c r="AF913" s="290"/>
      <c r="AG913" s="290"/>
      <c r="AH913" s="290"/>
      <c r="AI913" s="290"/>
      <c r="AJ913" s="289"/>
      <c r="AK913" s="289"/>
      <c r="AL913" s="289"/>
    </row>
    <row r="914">
      <c r="A914" s="289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  <c r="AA914" s="290"/>
      <c r="AB914" s="290"/>
      <c r="AC914" s="290"/>
      <c r="AD914" s="290"/>
      <c r="AE914" s="290"/>
      <c r="AF914" s="290"/>
      <c r="AG914" s="290"/>
      <c r="AH914" s="290"/>
      <c r="AI914" s="290"/>
      <c r="AJ914" s="289"/>
      <c r="AK914" s="289"/>
      <c r="AL914" s="289"/>
    </row>
    <row r="915">
      <c r="A915" s="289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  <c r="AA915" s="290"/>
      <c r="AB915" s="290"/>
      <c r="AC915" s="290"/>
      <c r="AD915" s="290"/>
      <c r="AE915" s="290"/>
      <c r="AF915" s="290"/>
      <c r="AG915" s="290"/>
      <c r="AH915" s="290"/>
      <c r="AI915" s="290"/>
      <c r="AJ915" s="289"/>
      <c r="AK915" s="289"/>
      <c r="AL915" s="289"/>
    </row>
    <row r="916">
      <c r="A916" s="289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  <c r="AA916" s="290"/>
      <c r="AB916" s="290"/>
      <c r="AC916" s="290"/>
      <c r="AD916" s="290"/>
      <c r="AE916" s="290"/>
      <c r="AF916" s="290"/>
      <c r="AG916" s="290"/>
      <c r="AH916" s="290"/>
      <c r="AI916" s="290"/>
      <c r="AJ916" s="289"/>
      <c r="AK916" s="289"/>
      <c r="AL916" s="289"/>
    </row>
    <row r="917">
      <c r="A917" s="289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  <c r="AA917" s="290"/>
      <c r="AB917" s="290"/>
      <c r="AC917" s="290"/>
      <c r="AD917" s="290"/>
      <c r="AE917" s="290"/>
      <c r="AF917" s="290"/>
      <c r="AG917" s="290"/>
      <c r="AH917" s="290"/>
      <c r="AI917" s="290"/>
      <c r="AJ917" s="289"/>
      <c r="AK917" s="289"/>
      <c r="AL917" s="289"/>
    </row>
    <row r="918">
      <c r="A918" s="289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  <c r="AA918" s="290"/>
      <c r="AB918" s="290"/>
      <c r="AC918" s="290"/>
      <c r="AD918" s="290"/>
      <c r="AE918" s="290"/>
      <c r="AF918" s="290"/>
      <c r="AG918" s="290"/>
      <c r="AH918" s="290"/>
      <c r="AI918" s="290"/>
      <c r="AJ918" s="289"/>
      <c r="AK918" s="289"/>
      <c r="AL918" s="289"/>
    </row>
    <row r="919">
      <c r="A919" s="289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  <c r="AA919" s="290"/>
      <c r="AB919" s="290"/>
      <c r="AC919" s="290"/>
      <c r="AD919" s="290"/>
      <c r="AE919" s="290"/>
      <c r="AF919" s="290"/>
      <c r="AG919" s="290"/>
      <c r="AH919" s="290"/>
      <c r="AI919" s="290"/>
      <c r="AJ919" s="289"/>
      <c r="AK919" s="289"/>
      <c r="AL919" s="289"/>
    </row>
    <row r="920">
      <c r="A920" s="289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  <c r="AA920" s="290"/>
      <c r="AB920" s="290"/>
      <c r="AC920" s="290"/>
      <c r="AD920" s="290"/>
      <c r="AE920" s="290"/>
      <c r="AF920" s="290"/>
      <c r="AG920" s="290"/>
      <c r="AH920" s="290"/>
      <c r="AI920" s="290"/>
      <c r="AJ920" s="289"/>
      <c r="AK920" s="289"/>
      <c r="AL920" s="289"/>
    </row>
    <row r="921">
      <c r="A921" s="289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  <c r="AA921" s="290"/>
      <c r="AB921" s="290"/>
      <c r="AC921" s="290"/>
      <c r="AD921" s="290"/>
      <c r="AE921" s="290"/>
      <c r="AF921" s="290"/>
      <c r="AG921" s="290"/>
      <c r="AH921" s="290"/>
      <c r="AI921" s="290"/>
      <c r="AJ921" s="289"/>
      <c r="AK921" s="289"/>
      <c r="AL921" s="289"/>
    </row>
    <row r="922">
      <c r="A922" s="289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  <c r="AA922" s="290"/>
      <c r="AB922" s="290"/>
      <c r="AC922" s="290"/>
      <c r="AD922" s="290"/>
      <c r="AE922" s="290"/>
      <c r="AF922" s="290"/>
      <c r="AG922" s="290"/>
      <c r="AH922" s="290"/>
      <c r="AI922" s="290"/>
      <c r="AJ922" s="289"/>
      <c r="AK922" s="289"/>
      <c r="AL922" s="289"/>
    </row>
    <row r="923">
      <c r="A923" s="289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  <c r="AA923" s="290"/>
      <c r="AB923" s="290"/>
      <c r="AC923" s="290"/>
      <c r="AD923" s="290"/>
      <c r="AE923" s="290"/>
      <c r="AF923" s="290"/>
      <c r="AG923" s="290"/>
      <c r="AH923" s="290"/>
      <c r="AI923" s="290"/>
      <c r="AJ923" s="289"/>
      <c r="AK923" s="289"/>
      <c r="AL923" s="289"/>
    </row>
    <row r="924">
      <c r="A924" s="289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0"/>
      <c r="AI924" s="290"/>
      <c r="AJ924" s="289"/>
      <c r="AK924" s="289"/>
      <c r="AL924" s="289"/>
    </row>
    <row r="925">
      <c r="A925" s="289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89"/>
      <c r="AK925" s="289"/>
      <c r="AL925" s="289"/>
    </row>
    <row r="926">
      <c r="A926" s="289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  <c r="AA926" s="290"/>
      <c r="AB926" s="290"/>
      <c r="AC926" s="290"/>
      <c r="AD926" s="290"/>
      <c r="AE926" s="290"/>
      <c r="AF926" s="290"/>
      <c r="AG926" s="290"/>
      <c r="AH926" s="290"/>
      <c r="AI926" s="290"/>
      <c r="AJ926" s="289"/>
      <c r="AK926" s="289"/>
      <c r="AL926" s="289"/>
    </row>
    <row r="927">
      <c r="A927" s="289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  <c r="AA927" s="290"/>
      <c r="AB927" s="290"/>
      <c r="AC927" s="290"/>
      <c r="AD927" s="290"/>
      <c r="AE927" s="290"/>
      <c r="AF927" s="290"/>
      <c r="AG927" s="290"/>
      <c r="AH927" s="290"/>
      <c r="AI927" s="290"/>
      <c r="AJ927" s="289"/>
      <c r="AK927" s="289"/>
      <c r="AL927" s="289"/>
    </row>
    <row r="928">
      <c r="A928" s="289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  <c r="AA928" s="290"/>
      <c r="AB928" s="290"/>
      <c r="AC928" s="290"/>
      <c r="AD928" s="290"/>
      <c r="AE928" s="290"/>
      <c r="AF928" s="290"/>
      <c r="AG928" s="290"/>
      <c r="AH928" s="290"/>
      <c r="AI928" s="290"/>
      <c r="AJ928" s="289"/>
      <c r="AK928" s="289"/>
      <c r="AL928" s="289"/>
    </row>
    <row r="929">
      <c r="A929" s="289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  <c r="AA929" s="290"/>
      <c r="AB929" s="290"/>
      <c r="AC929" s="290"/>
      <c r="AD929" s="290"/>
      <c r="AE929" s="290"/>
      <c r="AF929" s="290"/>
      <c r="AG929" s="290"/>
      <c r="AH929" s="290"/>
      <c r="AI929" s="290"/>
      <c r="AJ929" s="289"/>
      <c r="AK929" s="289"/>
      <c r="AL929" s="289"/>
    </row>
    <row r="930">
      <c r="A930" s="289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  <c r="AA930" s="290"/>
      <c r="AB930" s="290"/>
      <c r="AC930" s="290"/>
      <c r="AD930" s="290"/>
      <c r="AE930" s="290"/>
      <c r="AF930" s="290"/>
      <c r="AG930" s="290"/>
      <c r="AH930" s="290"/>
      <c r="AI930" s="290"/>
      <c r="AJ930" s="289"/>
      <c r="AK930" s="289"/>
      <c r="AL930" s="289"/>
    </row>
    <row r="931">
      <c r="A931" s="289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  <c r="AA931" s="290"/>
      <c r="AB931" s="290"/>
      <c r="AC931" s="290"/>
      <c r="AD931" s="290"/>
      <c r="AE931" s="290"/>
      <c r="AF931" s="290"/>
      <c r="AG931" s="290"/>
      <c r="AH931" s="290"/>
      <c r="AI931" s="290"/>
      <c r="AJ931" s="289"/>
      <c r="AK931" s="289"/>
      <c r="AL931" s="289"/>
    </row>
    <row r="932">
      <c r="A932" s="289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  <c r="AA932" s="290"/>
      <c r="AB932" s="290"/>
      <c r="AC932" s="290"/>
      <c r="AD932" s="290"/>
      <c r="AE932" s="290"/>
      <c r="AF932" s="290"/>
      <c r="AG932" s="290"/>
      <c r="AH932" s="290"/>
      <c r="AI932" s="290"/>
      <c r="AJ932" s="289"/>
      <c r="AK932" s="289"/>
      <c r="AL932" s="289"/>
    </row>
    <row r="933">
      <c r="A933" s="289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  <c r="AA933" s="290"/>
      <c r="AB933" s="290"/>
      <c r="AC933" s="290"/>
      <c r="AD933" s="290"/>
      <c r="AE933" s="290"/>
      <c r="AF933" s="290"/>
      <c r="AG933" s="290"/>
      <c r="AH933" s="290"/>
      <c r="AI933" s="290"/>
      <c r="AJ933" s="289"/>
      <c r="AK933" s="289"/>
      <c r="AL933" s="289"/>
    </row>
    <row r="934">
      <c r="A934" s="289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  <c r="AA934" s="290"/>
      <c r="AB934" s="290"/>
      <c r="AC934" s="290"/>
      <c r="AD934" s="290"/>
      <c r="AE934" s="290"/>
      <c r="AF934" s="290"/>
      <c r="AG934" s="290"/>
      <c r="AH934" s="290"/>
      <c r="AI934" s="290"/>
      <c r="AJ934" s="289"/>
      <c r="AK934" s="289"/>
      <c r="AL934" s="289"/>
    </row>
    <row r="935">
      <c r="A935" s="289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  <c r="AA935" s="290"/>
      <c r="AB935" s="290"/>
      <c r="AC935" s="290"/>
      <c r="AD935" s="290"/>
      <c r="AE935" s="290"/>
      <c r="AF935" s="290"/>
      <c r="AG935" s="290"/>
      <c r="AH935" s="290"/>
      <c r="AI935" s="290"/>
      <c r="AJ935" s="289"/>
      <c r="AK935" s="289"/>
      <c r="AL935" s="289"/>
    </row>
    <row r="936">
      <c r="A936" s="289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  <c r="AA936" s="290"/>
      <c r="AB936" s="290"/>
      <c r="AC936" s="290"/>
      <c r="AD936" s="290"/>
      <c r="AE936" s="290"/>
      <c r="AF936" s="290"/>
      <c r="AG936" s="290"/>
      <c r="AH936" s="290"/>
      <c r="AI936" s="290"/>
      <c r="AJ936" s="289"/>
      <c r="AK936" s="289"/>
      <c r="AL936" s="289"/>
    </row>
    <row r="937">
      <c r="A937" s="289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  <c r="AA937" s="290"/>
      <c r="AB937" s="290"/>
      <c r="AC937" s="290"/>
      <c r="AD937" s="290"/>
      <c r="AE937" s="290"/>
      <c r="AF937" s="290"/>
      <c r="AG937" s="290"/>
      <c r="AH937" s="290"/>
      <c r="AI937" s="290"/>
      <c r="AJ937" s="289"/>
      <c r="AK937" s="289"/>
      <c r="AL937" s="289"/>
    </row>
    <row r="938">
      <c r="A938" s="289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  <c r="AA938" s="290"/>
      <c r="AB938" s="290"/>
      <c r="AC938" s="290"/>
      <c r="AD938" s="290"/>
      <c r="AE938" s="290"/>
      <c r="AF938" s="290"/>
      <c r="AG938" s="290"/>
      <c r="AH938" s="290"/>
      <c r="AI938" s="290"/>
      <c r="AJ938" s="289"/>
      <c r="AK938" s="289"/>
      <c r="AL938" s="289"/>
    </row>
    <row r="939">
      <c r="A939" s="289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  <c r="AA939" s="290"/>
      <c r="AB939" s="290"/>
      <c r="AC939" s="290"/>
      <c r="AD939" s="290"/>
      <c r="AE939" s="290"/>
      <c r="AF939" s="290"/>
      <c r="AG939" s="290"/>
      <c r="AH939" s="290"/>
      <c r="AI939" s="290"/>
      <c r="AJ939" s="289"/>
      <c r="AK939" s="289"/>
      <c r="AL939" s="289"/>
    </row>
    <row r="940">
      <c r="A940" s="289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  <c r="AA940" s="290"/>
      <c r="AB940" s="290"/>
      <c r="AC940" s="290"/>
      <c r="AD940" s="290"/>
      <c r="AE940" s="290"/>
      <c r="AF940" s="290"/>
      <c r="AG940" s="290"/>
      <c r="AH940" s="290"/>
      <c r="AI940" s="290"/>
      <c r="AJ940" s="289"/>
      <c r="AK940" s="289"/>
      <c r="AL940" s="289"/>
    </row>
    <row r="941">
      <c r="A941" s="289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  <c r="AA941" s="290"/>
      <c r="AB941" s="290"/>
      <c r="AC941" s="290"/>
      <c r="AD941" s="290"/>
      <c r="AE941" s="290"/>
      <c r="AF941" s="290"/>
      <c r="AG941" s="290"/>
      <c r="AH941" s="290"/>
      <c r="AI941" s="290"/>
      <c r="AJ941" s="289"/>
      <c r="AK941" s="289"/>
      <c r="AL941" s="289"/>
    </row>
    <row r="942">
      <c r="A942" s="289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  <c r="AA942" s="290"/>
      <c r="AB942" s="290"/>
      <c r="AC942" s="290"/>
      <c r="AD942" s="290"/>
      <c r="AE942" s="290"/>
      <c r="AF942" s="290"/>
      <c r="AG942" s="290"/>
      <c r="AH942" s="290"/>
      <c r="AI942" s="290"/>
      <c r="AJ942" s="289"/>
      <c r="AK942" s="289"/>
      <c r="AL942" s="289"/>
    </row>
    <row r="943">
      <c r="A943" s="289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  <c r="AA943" s="290"/>
      <c r="AB943" s="290"/>
      <c r="AC943" s="290"/>
      <c r="AD943" s="290"/>
      <c r="AE943" s="290"/>
      <c r="AF943" s="290"/>
      <c r="AG943" s="290"/>
      <c r="AH943" s="290"/>
      <c r="AI943" s="290"/>
      <c r="AJ943" s="289"/>
      <c r="AK943" s="289"/>
      <c r="AL943" s="289"/>
    </row>
    <row r="944">
      <c r="A944" s="289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  <c r="AA944" s="290"/>
      <c r="AB944" s="290"/>
      <c r="AC944" s="290"/>
      <c r="AD944" s="290"/>
      <c r="AE944" s="290"/>
      <c r="AF944" s="290"/>
      <c r="AG944" s="290"/>
      <c r="AH944" s="290"/>
      <c r="AI944" s="290"/>
      <c r="AJ944" s="289"/>
      <c r="AK944" s="289"/>
      <c r="AL944" s="289"/>
    </row>
    <row r="945">
      <c r="A945" s="289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  <c r="AA945" s="290"/>
      <c r="AB945" s="290"/>
      <c r="AC945" s="290"/>
      <c r="AD945" s="290"/>
      <c r="AE945" s="290"/>
      <c r="AF945" s="290"/>
      <c r="AG945" s="290"/>
      <c r="AH945" s="290"/>
      <c r="AI945" s="290"/>
      <c r="AJ945" s="289"/>
      <c r="AK945" s="289"/>
      <c r="AL945" s="289"/>
    </row>
    <row r="946">
      <c r="A946" s="289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  <c r="AA946" s="290"/>
      <c r="AB946" s="290"/>
      <c r="AC946" s="290"/>
      <c r="AD946" s="290"/>
      <c r="AE946" s="290"/>
      <c r="AF946" s="290"/>
      <c r="AG946" s="290"/>
      <c r="AH946" s="290"/>
      <c r="AI946" s="290"/>
      <c r="AJ946" s="289"/>
      <c r="AK946" s="289"/>
      <c r="AL946" s="289"/>
    </row>
    <row r="947">
      <c r="A947" s="289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  <c r="AA947" s="290"/>
      <c r="AB947" s="290"/>
      <c r="AC947" s="290"/>
      <c r="AD947" s="290"/>
      <c r="AE947" s="290"/>
      <c r="AF947" s="290"/>
      <c r="AG947" s="290"/>
      <c r="AH947" s="290"/>
      <c r="AI947" s="290"/>
      <c r="AJ947" s="289"/>
      <c r="AK947" s="289"/>
      <c r="AL947" s="289"/>
    </row>
    <row r="948">
      <c r="A948" s="289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  <c r="AA948" s="290"/>
      <c r="AB948" s="290"/>
      <c r="AC948" s="290"/>
      <c r="AD948" s="290"/>
      <c r="AE948" s="290"/>
      <c r="AF948" s="290"/>
      <c r="AG948" s="290"/>
      <c r="AH948" s="290"/>
      <c r="AI948" s="290"/>
      <c r="AJ948" s="289"/>
      <c r="AK948" s="289"/>
      <c r="AL948" s="289"/>
    </row>
    <row r="949">
      <c r="A949" s="289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  <c r="AA949" s="290"/>
      <c r="AB949" s="290"/>
      <c r="AC949" s="290"/>
      <c r="AD949" s="290"/>
      <c r="AE949" s="290"/>
      <c r="AF949" s="290"/>
      <c r="AG949" s="290"/>
      <c r="AH949" s="290"/>
      <c r="AI949" s="290"/>
      <c r="AJ949" s="289"/>
      <c r="AK949" s="289"/>
      <c r="AL949" s="289"/>
    </row>
    <row r="950">
      <c r="A950" s="289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  <c r="AE950" s="290"/>
      <c r="AF950" s="290"/>
      <c r="AG950" s="290"/>
      <c r="AH950" s="290"/>
      <c r="AI950" s="290"/>
      <c r="AJ950" s="289"/>
      <c r="AK950" s="289"/>
      <c r="AL950" s="289"/>
    </row>
    <row r="951">
      <c r="A951" s="289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  <c r="AA951" s="290"/>
      <c r="AB951" s="290"/>
      <c r="AC951" s="290"/>
      <c r="AD951" s="290"/>
      <c r="AE951" s="290"/>
      <c r="AF951" s="290"/>
      <c r="AG951" s="290"/>
      <c r="AH951" s="290"/>
      <c r="AI951" s="290"/>
      <c r="AJ951" s="289"/>
      <c r="AK951" s="289"/>
      <c r="AL951" s="289"/>
    </row>
    <row r="952">
      <c r="A952" s="289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  <c r="AA952" s="290"/>
      <c r="AB952" s="290"/>
      <c r="AC952" s="290"/>
      <c r="AD952" s="290"/>
      <c r="AE952" s="290"/>
      <c r="AF952" s="290"/>
      <c r="AG952" s="290"/>
      <c r="AH952" s="290"/>
      <c r="AI952" s="290"/>
      <c r="AJ952" s="289"/>
      <c r="AK952" s="289"/>
      <c r="AL952" s="289"/>
    </row>
    <row r="953">
      <c r="A953" s="289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  <c r="AA953" s="290"/>
      <c r="AB953" s="290"/>
      <c r="AC953" s="290"/>
      <c r="AD953" s="290"/>
      <c r="AE953" s="290"/>
      <c r="AF953" s="290"/>
      <c r="AG953" s="290"/>
      <c r="AH953" s="290"/>
      <c r="AI953" s="290"/>
      <c r="AJ953" s="289"/>
      <c r="AK953" s="289"/>
      <c r="AL953" s="289"/>
    </row>
    <row r="954">
      <c r="A954" s="289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  <c r="AE954" s="290"/>
      <c r="AF954" s="290"/>
      <c r="AG954" s="290"/>
      <c r="AH954" s="290"/>
      <c r="AI954" s="290"/>
      <c r="AJ954" s="289"/>
      <c r="AK954" s="289"/>
      <c r="AL954" s="289"/>
    </row>
    <row r="955">
      <c r="A955" s="289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  <c r="AA955" s="290"/>
      <c r="AB955" s="290"/>
      <c r="AC955" s="290"/>
      <c r="AD955" s="290"/>
      <c r="AE955" s="290"/>
      <c r="AF955" s="290"/>
      <c r="AG955" s="290"/>
      <c r="AH955" s="290"/>
      <c r="AI955" s="290"/>
      <c r="AJ955" s="289"/>
      <c r="AK955" s="289"/>
      <c r="AL955" s="289"/>
    </row>
    <row r="956">
      <c r="A956" s="289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  <c r="AA956" s="290"/>
      <c r="AB956" s="290"/>
      <c r="AC956" s="290"/>
      <c r="AD956" s="290"/>
      <c r="AE956" s="290"/>
      <c r="AF956" s="290"/>
      <c r="AG956" s="290"/>
      <c r="AH956" s="290"/>
      <c r="AI956" s="290"/>
      <c r="AJ956" s="289"/>
      <c r="AK956" s="289"/>
      <c r="AL956" s="289"/>
    </row>
    <row r="957">
      <c r="A957" s="289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  <c r="AA957" s="290"/>
      <c r="AB957" s="290"/>
      <c r="AC957" s="290"/>
      <c r="AD957" s="290"/>
      <c r="AE957" s="290"/>
      <c r="AF957" s="290"/>
      <c r="AG957" s="290"/>
      <c r="AH957" s="290"/>
      <c r="AI957" s="290"/>
      <c r="AJ957" s="289"/>
      <c r="AK957" s="289"/>
      <c r="AL957" s="289"/>
    </row>
    <row r="958">
      <c r="A958" s="289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  <c r="AE958" s="290"/>
      <c r="AF958" s="290"/>
      <c r="AG958" s="290"/>
      <c r="AH958" s="290"/>
      <c r="AI958" s="290"/>
      <c r="AJ958" s="289"/>
      <c r="AK958" s="289"/>
      <c r="AL958" s="289"/>
    </row>
    <row r="959">
      <c r="A959" s="289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  <c r="AA959" s="290"/>
      <c r="AB959" s="290"/>
      <c r="AC959" s="290"/>
      <c r="AD959" s="290"/>
      <c r="AE959" s="290"/>
      <c r="AF959" s="290"/>
      <c r="AG959" s="290"/>
      <c r="AH959" s="290"/>
      <c r="AI959" s="290"/>
      <c r="AJ959" s="289"/>
      <c r="AK959" s="289"/>
      <c r="AL959" s="289"/>
    </row>
    <row r="960">
      <c r="A960" s="289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  <c r="AA960" s="290"/>
      <c r="AB960" s="290"/>
      <c r="AC960" s="290"/>
      <c r="AD960" s="290"/>
      <c r="AE960" s="290"/>
      <c r="AF960" s="290"/>
      <c r="AG960" s="290"/>
      <c r="AH960" s="290"/>
      <c r="AI960" s="290"/>
      <c r="AJ960" s="289"/>
      <c r="AK960" s="289"/>
      <c r="AL960" s="289"/>
    </row>
    <row r="961">
      <c r="A961" s="289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  <c r="AA961" s="290"/>
      <c r="AB961" s="290"/>
      <c r="AC961" s="290"/>
      <c r="AD961" s="290"/>
      <c r="AE961" s="290"/>
      <c r="AF961" s="290"/>
      <c r="AG961" s="290"/>
      <c r="AH961" s="290"/>
      <c r="AI961" s="290"/>
      <c r="AJ961" s="289"/>
      <c r="AK961" s="289"/>
      <c r="AL961" s="289"/>
    </row>
    <row r="962">
      <c r="A962" s="289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  <c r="AE962" s="290"/>
      <c r="AF962" s="290"/>
      <c r="AG962" s="290"/>
      <c r="AH962" s="290"/>
      <c r="AI962" s="290"/>
      <c r="AJ962" s="289"/>
      <c r="AK962" s="289"/>
      <c r="AL962" s="289"/>
    </row>
    <row r="963">
      <c r="A963" s="289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  <c r="AA963" s="290"/>
      <c r="AB963" s="290"/>
      <c r="AC963" s="290"/>
      <c r="AD963" s="290"/>
      <c r="AE963" s="290"/>
      <c r="AF963" s="290"/>
      <c r="AG963" s="290"/>
      <c r="AH963" s="290"/>
      <c r="AI963" s="290"/>
      <c r="AJ963" s="289"/>
      <c r="AK963" s="289"/>
      <c r="AL963" s="289"/>
    </row>
    <row r="964">
      <c r="A964" s="289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  <c r="AE964" s="290"/>
      <c r="AF964" s="290"/>
      <c r="AG964" s="290"/>
      <c r="AH964" s="290"/>
      <c r="AI964" s="290"/>
      <c r="AJ964" s="289"/>
      <c r="AK964" s="289"/>
      <c r="AL964" s="289"/>
    </row>
    <row r="965">
      <c r="A965" s="289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  <c r="AA965" s="290"/>
      <c r="AB965" s="290"/>
      <c r="AC965" s="290"/>
      <c r="AD965" s="290"/>
      <c r="AE965" s="290"/>
      <c r="AF965" s="290"/>
      <c r="AG965" s="290"/>
      <c r="AH965" s="290"/>
      <c r="AI965" s="290"/>
      <c r="AJ965" s="289"/>
      <c r="AK965" s="289"/>
      <c r="AL965" s="289"/>
    </row>
    <row r="966">
      <c r="A966" s="289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0"/>
      <c r="AI966" s="290"/>
      <c r="AJ966" s="289"/>
      <c r="AK966" s="289"/>
      <c r="AL966" s="289"/>
    </row>
    <row r="967">
      <c r="A967" s="289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89"/>
      <c r="AK967" s="289"/>
      <c r="AL967" s="289"/>
    </row>
    <row r="968">
      <c r="A968" s="289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  <c r="AA968" s="290"/>
      <c r="AB968" s="290"/>
      <c r="AC968" s="290"/>
      <c r="AD968" s="290"/>
      <c r="AE968" s="290"/>
      <c r="AF968" s="290"/>
      <c r="AG968" s="290"/>
      <c r="AH968" s="290"/>
      <c r="AI968" s="290"/>
      <c r="AJ968" s="289"/>
      <c r="AK968" s="289"/>
      <c r="AL968" s="289"/>
    </row>
    <row r="969">
      <c r="A969" s="289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  <c r="AE969" s="290"/>
      <c r="AF969" s="290"/>
      <c r="AG969" s="290"/>
      <c r="AH969" s="290"/>
      <c r="AI969" s="290"/>
      <c r="AJ969" s="289"/>
      <c r="AK969" s="289"/>
      <c r="AL969" s="289"/>
    </row>
    <row r="970">
      <c r="A970" s="289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  <c r="AA970" s="290"/>
      <c r="AB970" s="290"/>
      <c r="AC970" s="290"/>
      <c r="AD970" s="290"/>
      <c r="AE970" s="290"/>
      <c r="AF970" s="290"/>
      <c r="AG970" s="290"/>
      <c r="AH970" s="290"/>
      <c r="AI970" s="290"/>
      <c r="AJ970" s="289"/>
      <c r="AK970" s="289"/>
      <c r="AL970" s="289"/>
    </row>
    <row r="971">
      <c r="A971" s="289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  <c r="AA971" s="290"/>
      <c r="AB971" s="290"/>
      <c r="AC971" s="290"/>
      <c r="AD971" s="290"/>
      <c r="AE971" s="290"/>
      <c r="AF971" s="290"/>
      <c r="AG971" s="290"/>
      <c r="AH971" s="290"/>
      <c r="AI971" s="290"/>
      <c r="AJ971" s="289"/>
      <c r="AK971" s="289"/>
      <c r="AL971" s="289"/>
    </row>
    <row r="972">
      <c r="A972" s="289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  <c r="AE972" s="290"/>
      <c r="AF972" s="290"/>
      <c r="AG972" s="290"/>
      <c r="AH972" s="290"/>
      <c r="AI972" s="290"/>
      <c r="AJ972" s="289"/>
      <c r="AK972" s="289"/>
      <c r="AL972" s="289"/>
    </row>
    <row r="973">
      <c r="A973" s="289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  <c r="AA973" s="290"/>
      <c r="AB973" s="290"/>
      <c r="AC973" s="290"/>
      <c r="AD973" s="290"/>
      <c r="AE973" s="290"/>
      <c r="AF973" s="290"/>
      <c r="AG973" s="290"/>
      <c r="AH973" s="290"/>
      <c r="AI973" s="290"/>
      <c r="AJ973" s="289"/>
      <c r="AK973" s="289"/>
      <c r="AL973" s="289"/>
    </row>
    <row r="974">
      <c r="A974" s="289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  <c r="AE974" s="290"/>
      <c r="AF974" s="290"/>
      <c r="AG974" s="290"/>
      <c r="AH974" s="290"/>
      <c r="AI974" s="290"/>
      <c r="AJ974" s="289"/>
      <c r="AK974" s="289"/>
      <c r="AL974" s="289"/>
    </row>
    <row r="975">
      <c r="A975" s="289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  <c r="AA975" s="290"/>
      <c r="AB975" s="290"/>
      <c r="AC975" s="290"/>
      <c r="AD975" s="290"/>
      <c r="AE975" s="290"/>
      <c r="AF975" s="290"/>
      <c r="AG975" s="290"/>
      <c r="AH975" s="290"/>
      <c r="AI975" s="290"/>
      <c r="AJ975" s="289"/>
      <c r="AK975" s="289"/>
      <c r="AL975" s="289"/>
    </row>
    <row r="976">
      <c r="A976" s="289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  <c r="AA976" s="290"/>
      <c r="AB976" s="290"/>
      <c r="AC976" s="290"/>
      <c r="AD976" s="290"/>
      <c r="AE976" s="290"/>
      <c r="AF976" s="290"/>
      <c r="AG976" s="290"/>
      <c r="AH976" s="290"/>
      <c r="AI976" s="290"/>
      <c r="AJ976" s="289"/>
      <c r="AK976" s="289"/>
      <c r="AL976" s="289"/>
    </row>
    <row r="977">
      <c r="A977" s="289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  <c r="AE977" s="290"/>
      <c r="AF977" s="290"/>
      <c r="AG977" s="290"/>
      <c r="AH977" s="290"/>
      <c r="AI977" s="290"/>
      <c r="AJ977" s="289"/>
      <c r="AK977" s="289"/>
      <c r="AL977" s="289"/>
    </row>
    <row r="978">
      <c r="A978" s="289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  <c r="AA978" s="290"/>
      <c r="AB978" s="290"/>
      <c r="AC978" s="290"/>
      <c r="AD978" s="290"/>
      <c r="AE978" s="290"/>
      <c r="AF978" s="290"/>
      <c r="AG978" s="290"/>
      <c r="AH978" s="290"/>
      <c r="AI978" s="290"/>
      <c r="AJ978" s="289"/>
      <c r="AK978" s="289"/>
      <c r="AL978" s="289"/>
    </row>
    <row r="979">
      <c r="A979" s="289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  <c r="AA979" s="290"/>
      <c r="AB979" s="290"/>
      <c r="AC979" s="290"/>
      <c r="AD979" s="290"/>
      <c r="AE979" s="290"/>
      <c r="AF979" s="290"/>
      <c r="AG979" s="290"/>
      <c r="AH979" s="290"/>
      <c r="AI979" s="290"/>
      <c r="AJ979" s="289"/>
      <c r="AK979" s="289"/>
      <c r="AL979" s="289"/>
    </row>
    <row r="980">
      <c r="A980" s="289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  <c r="AE980" s="290"/>
      <c r="AF980" s="290"/>
      <c r="AG980" s="290"/>
      <c r="AH980" s="290"/>
      <c r="AI980" s="290"/>
      <c r="AJ980" s="289"/>
      <c r="AK980" s="289"/>
      <c r="AL980" s="289"/>
    </row>
    <row r="981">
      <c r="A981" s="289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  <c r="AA981" s="290"/>
      <c r="AB981" s="290"/>
      <c r="AC981" s="290"/>
      <c r="AD981" s="290"/>
      <c r="AE981" s="290"/>
      <c r="AF981" s="290"/>
      <c r="AG981" s="290"/>
      <c r="AH981" s="290"/>
      <c r="AI981" s="290"/>
      <c r="AJ981" s="289"/>
      <c r="AK981" s="289"/>
      <c r="AL981" s="289"/>
    </row>
    <row r="982">
      <c r="A982" s="289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  <c r="AE982" s="290"/>
      <c r="AF982" s="290"/>
      <c r="AG982" s="290"/>
      <c r="AH982" s="290"/>
      <c r="AI982" s="290"/>
      <c r="AJ982" s="289"/>
      <c r="AK982" s="289"/>
      <c r="AL982" s="289"/>
    </row>
    <row r="983">
      <c r="A983" s="289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  <c r="AA983" s="290"/>
      <c r="AB983" s="290"/>
      <c r="AC983" s="290"/>
      <c r="AD983" s="290"/>
      <c r="AE983" s="290"/>
      <c r="AF983" s="290"/>
      <c r="AG983" s="290"/>
      <c r="AH983" s="290"/>
      <c r="AI983" s="290"/>
      <c r="AJ983" s="289"/>
      <c r="AK983" s="289"/>
      <c r="AL983" s="289"/>
    </row>
    <row r="984">
      <c r="A984" s="289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  <c r="AA984" s="290"/>
      <c r="AB984" s="290"/>
      <c r="AC984" s="290"/>
      <c r="AD984" s="290"/>
      <c r="AE984" s="290"/>
      <c r="AF984" s="290"/>
      <c r="AG984" s="290"/>
      <c r="AH984" s="290"/>
      <c r="AI984" s="290"/>
      <c r="AJ984" s="289"/>
      <c r="AK984" s="289"/>
      <c r="AL984" s="289"/>
    </row>
    <row r="985">
      <c r="A985" s="289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  <c r="AE985" s="290"/>
      <c r="AF985" s="290"/>
      <c r="AG985" s="290"/>
      <c r="AH985" s="290"/>
      <c r="AI985" s="290"/>
      <c r="AJ985" s="289"/>
      <c r="AK985" s="289"/>
      <c r="AL985" s="289"/>
    </row>
    <row r="986">
      <c r="A986" s="289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  <c r="AA986" s="290"/>
      <c r="AB986" s="290"/>
      <c r="AC986" s="290"/>
      <c r="AD986" s="290"/>
      <c r="AE986" s="290"/>
      <c r="AF986" s="290"/>
      <c r="AG986" s="290"/>
      <c r="AH986" s="290"/>
      <c r="AI986" s="290"/>
      <c r="AJ986" s="289"/>
      <c r="AK986" s="289"/>
      <c r="AL986" s="289"/>
    </row>
    <row r="987">
      <c r="A987" s="289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  <c r="AE987" s="290"/>
      <c r="AF987" s="290"/>
      <c r="AG987" s="290"/>
      <c r="AH987" s="290"/>
      <c r="AI987" s="290"/>
      <c r="AJ987" s="289"/>
      <c r="AK987" s="289"/>
      <c r="AL987" s="289"/>
    </row>
    <row r="988">
      <c r="A988" s="289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  <c r="AA988" s="290"/>
      <c r="AB988" s="290"/>
      <c r="AC988" s="290"/>
      <c r="AD988" s="290"/>
      <c r="AE988" s="290"/>
      <c r="AF988" s="290"/>
      <c r="AG988" s="290"/>
      <c r="AH988" s="290"/>
      <c r="AI988" s="290"/>
      <c r="AJ988" s="289"/>
      <c r="AK988" s="289"/>
      <c r="AL988" s="289"/>
    </row>
    <row r="989">
      <c r="A989" s="289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  <c r="AA989" s="290"/>
      <c r="AB989" s="290"/>
      <c r="AC989" s="290"/>
      <c r="AD989" s="290"/>
      <c r="AE989" s="290"/>
      <c r="AF989" s="290"/>
      <c r="AG989" s="290"/>
      <c r="AH989" s="290"/>
      <c r="AI989" s="290"/>
      <c r="AJ989" s="289"/>
      <c r="AK989" s="289"/>
      <c r="AL989" s="289"/>
    </row>
    <row r="990">
      <c r="A990" s="289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  <c r="AB990" s="290"/>
      <c r="AC990" s="290"/>
      <c r="AD990" s="290"/>
      <c r="AE990" s="290"/>
      <c r="AF990" s="290"/>
      <c r="AG990" s="290"/>
      <c r="AH990" s="290"/>
      <c r="AI990" s="290"/>
      <c r="AJ990" s="289"/>
      <c r="AK990" s="289"/>
      <c r="AL990" s="289"/>
    </row>
    <row r="991">
      <c r="A991" s="289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  <c r="AE991" s="290"/>
      <c r="AF991" s="290"/>
      <c r="AG991" s="290"/>
      <c r="AH991" s="290"/>
      <c r="AI991" s="290"/>
      <c r="AJ991" s="289"/>
      <c r="AK991" s="289"/>
      <c r="AL991" s="289"/>
    </row>
    <row r="992">
      <c r="A992" s="289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  <c r="AA992" s="290"/>
      <c r="AB992" s="290"/>
      <c r="AC992" s="290"/>
      <c r="AD992" s="290"/>
      <c r="AE992" s="290"/>
      <c r="AF992" s="290"/>
      <c r="AG992" s="290"/>
      <c r="AH992" s="290"/>
      <c r="AI992" s="290"/>
      <c r="AJ992" s="289"/>
      <c r="AK992" s="289"/>
      <c r="AL992" s="289"/>
    </row>
    <row r="993">
      <c r="A993" s="289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  <c r="AE993" s="290"/>
      <c r="AF993" s="290"/>
      <c r="AG993" s="290"/>
      <c r="AH993" s="290"/>
      <c r="AI993" s="290"/>
      <c r="AJ993" s="289"/>
      <c r="AK993" s="289"/>
      <c r="AL993" s="289"/>
    </row>
    <row r="994">
      <c r="A994" s="289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  <c r="AA994" s="290"/>
      <c r="AB994" s="290"/>
      <c r="AC994" s="290"/>
      <c r="AD994" s="290"/>
      <c r="AE994" s="290"/>
      <c r="AF994" s="290"/>
      <c r="AG994" s="290"/>
      <c r="AH994" s="290"/>
      <c r="AI994" s="290"/>
      <c r="AJ994" s="289"/>
      <c r="AK994" s="289"/>
      <c r="AL994" s="289"/>
    </row>
    <row r="995">
      <c r="A995" s="289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  <c r="AA995" s="290"/>
      <c r="AB995" s="290"/>
      <c r="AC995" s="290"/>
      <c r="AD995" s="290"/>
      <c r="AE995" s="290"/>
      <c r="AF995" s="290"/>
      <c r="AG995" s="290"/>
      <c r="AH995" s="290"/>
      <c r="AI995" s="290"/>
      <c r="AJ995" s="289"/>
      <c r="AK995" s="289"/>
      <c r="AL995" s="289"/>
    </row>
    <row r="996">
      <c r="A996" s="289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  <c r="AA996" s="290"/>
      <c r="AB996" s="290"/>
      <c r="AC996" s="290"/>
      <c r="AD996" s="290"/>
      <c r="AE996" s="290"/>
      <c r="AF996" s="290"/>
      <c r="AG996" s="290"/>
      <c r="AH996" s="290"/>
      <c r="AI996" s="290"/>
      <c r="AJ996" s="289"/>
      <c r="AK996" s="289"/>
      <c r="AL996" s="289"/>
    </row>
    <row r="997">
      <c r="A997" s="289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  <c r="AB997" s="290"/>
      <c r="AC997" s="290"/>
      <c r="AD997" s="290"/>
      <c r="AE997" s="290"/>
      <c r="AF997" s="290"/>
      <c r="AG997" s="290"/>
      <c r="AH997" s="290"/>
      <c r="AI997" s="290"/>
      <c r="AJ997" s="289"/>
      <c r="AK997" s="289"/>
      <c r="AL997" s="289"/>
    </row>
    <row r="998">
      <c r="A998" s="289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  <c r="AA998" s="290"/>
      <c r="AB998" s="290"/>
      <c r="AC998" s="290"/>
      <c r="AD998" s="290"/>
      <c r="AE998" s="290"/>
      <c r="AF998" s="290"/>
      <c r="AG998" s="290"/>
      <c r="AH998" s="290"/>
      <c r="AI998" s="290"/>
      <c r="AJ998" s="289"/>
      <c r="AK998" s="289"/>
      <c r="AL998" s="289"/>
    </row>
    <row r="999">
      <c r="A999" s="289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  <c r="AB999" s="290"/>
      <c r="AC999" s="290"/>
      <c r="AD999" s="290"/>
      <c r="AE999" s="290"/>
      <c r="AF999" s="290"/>
      <c r="AG999" s="290"/>
      <c r="AH999" s="290"/>
      <c r="AI999" s="290"/>
      <c r="AJ999" s="289"/>
      <c r="AK999" s="289"/>
      <c r="AL999" s="289"/>
    </row>
    <row r="1000">
      <c r="A1000" s="289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  <c r="AA1000" s="290"/>
      <c r="AB1000" s="290"/>
      <c r="AC1000" s="290"/>
      <c r="AD1000" s="290"/>
      <c r="AE1000" s="290"/>
      <c r="AF1000" s="290"/>
      <c r="AG1000" s="290"/>
      <c r="AH1000" s="290"/>
      <c r="AI1000" s="290"/>
      <c r="AJ1000" s="289"/>
      <c r="AK1000" s="289"/>
      <c r="AL1000" s="289"/>
    </row>
  </sheetData>
  <mergeCells count="121">
    <mergeCell ref="AI68:AL68"/>
    <mergeCell ref="AI69:AL69"/>
    <mergeCell ref="AI60:AL60"/>
    <mergeCell ref="AI62:AL62"/>
    <mergeCell ref="AI63:AL63"/>
    <mergeCell ref="AI64:AL64"/>
    <mergeCell ref="AI65:AL65"/>
    <mergeCell ref="AI66:AL66"/>
    <mergeCell ref="AI67:AL67"/>
    <mergeCell ref="AI70:AL70"/>
    <mergeCell ref="AI71:AL71"/>
    <mergeCell ref="AI53:AL53"/>
    <mergeCell ref="AI54:AL54"/>
    <mergeCell ref="AI55:AL55"/>
    <mergeCell ref="AI56:AL56"/>
    <mergeCell ref="AI57:AL57"/>
    <mergeCell ref="AI58:AL58"/>
    <mergeCell ref="AI59:AL59"/>
    <mergeCell ref="A1:AI1"/>
    <mergeCell ref="A2:A3"/>
    <mergeCell ref="B2:I2"/>
    <mergeCell ref="J2:N2"/>
    <mergeCell ref="O2:R2"/>
    <mergeCell ref="S2:AH2"/>
    <mergeCell ref="A43:AL43"/>
    <mergeCell ref="B44:AL44"/>
    <mergeCell ref="A45:AL45"/>
    <mergeCell ref="B46:E46"/>
    <mergeCell ref="AI46:AL46"/>
    <mergeCell ref="B47:E47"/>
    <mergeCell ref="AI47:AL47"/>
    <mergeCell ref="B48:E48"/>
    <mergeCell ref="AI48:AL48"/>
    <mergeCell ref="A49:AL49"/>
    <mergeCell ref="B50:E50"/>
    <mergeCell ref="AI50:AL50"/>
    <mergeCell ref="B51:E51"/>
    <mergeCell ref="AI51:AL51"/>
    <mergeCell ref="AI52:AL52"/>
    <mergeCell ref="B59:E59"/>
    <mergeCell ref="B60:E60"/>
    <mergeCell ref="A61:AL61"/>
    <mergeCell ref="B52:E52"/>
    <mergeCell ref="B53:E53"/>
    <mergeCell ref="B54:E54"/>
    <mergeCell ref="B55:E55"/>
    <mergeCell ref="B56:E56"/>
    <mergeCell ref="B57:E57"/>
    <mergeCell ref="B58:E58"/>
    <mergeCell ref="B62:E62"/>
    <mergeCell ref="B63:E63"/>
    <mergeCell ref="B64:E64"/>
    <mergeCell ref="B65:E65"/>
    <mergeCell ref="B66:E66"/>
    <mergeCell ref="B67:E67"/>
    <mergeCell ref="B68:E68"/>
    <mergeCell ref="AI75:AL75"/>
    <mergeCell ref="AI76:AL76"/>
    <mergeCell ref="AI97:AL97"/>
    <mergeCell ref="AI98:AL98"/>
    <mergeCell ref="AI89:AL89"/>
    <mergeCell ref="AI91:AL91"/>
    <mergeCell ref="AI92:AL92"/>
    <mergeCell ref="AI93:AL93"/>
    <mergeCell ref="AI94:AL94"/>
    <mergeCell ref="AI95:AL95"/>
    <mergeCell ref="AI96:AL96"/>
    <mergeCell ref="B69:E69"/>
    <mergeCell ref="B70:E70"/>
    <mergeCell ref="B71:E71"/>
    <mergeCell ref="B72:E72"/>
    <mergeCell ref="AI72:AL72"/>
    <mergeCell ref="AI73:AL73"/>
    <mergeCell ref="AI74:AL74"/>
    <mergeCell ref="B73:E73"/>
    <mergeCell ref="B74:E74"/>
    <mergeCell ref="B75:E75"/>
    <mergeCell ref="B76:E76"/>
    <mergeCell ref="B77:E77"/>
    <mergeCell ref="B78:E78"/>
    <mergeCell ref="B79:E79"/>
    <mergeCell ref="AI84:AL84"/>
    <mergeCell ref="AI85:AL85"/>
    <mergeCell ref="AI86:AL86"/>
    <mergeCell ref="AI87:AL87"/>
    <mergeCell ref="A88:AL88"/>
    <mergeCell ref="A90:AL90"/>
    <mergeCell ref="B80:E80"/>
    <mergeCell ref="B81:E81"/>
    <mergeCell ref="B82:E82"/>
    <mergeCell ref="B83:E83"/>
    <mergeCell ref="B84:E84"/>
    <mergeCell ref="B85:E85"/>
    <mergeCell ref="B86:E86"/>
    <mergeCell ref="B96:E96"/>
    <mergeCell ref="B97:E97"/>
    <mergeCell ref="B98:E98"/>
    <mergeCell ref="B99:E99"/>
    <mergeCell ref="B100:E100"/>
    <mergeCell ref="B101:E101"/>
    <mergeCell ref="B102:E102"/>
    <mergeCell ref="B103:E103"/>
    <mergeCell ref="B87:E87"/>
    <mergeCell ref="B89:E89"/>
    <mergeCell ref="B91:E91"/>
    <mergeCell ref="B92:E92"/>
    <mergeCell ref="B93:E93"/>
    <mergeCell ref="B94:E94"/>
    <mergeCell ref="B95:E95"/>
    <mergeCell ref="AI99:AL99"/>
    <mergeCell ref="AI100:AL100"/>
    <mergeCell ref="AI101:AL101"/>
    <mergeCell ref="AI102:AL102"/>
    <mergeCell ref="AI103:AL103"/>
    <mergeCell ref="AI77:AL77"/>
    <mergeCell ref="AI78:AL78"/>
    <mergeCell ref="AI79:AL79"/>
    <mergeCell ref="AI80:AL80"/>
    <mergeCell ref="AI81:AL81"/>
    <mergeCell ref="AI82:AL82"/>
    <mergeCell ref="AI83:AL83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46.0"/>
    <col customWidth="1" min="3" max="5" width="8.71"/>
    <col customWidth="1" min="6" max="7" width="21.0"/>
    <col customWidth="1" min="8" max="8" width="27.29"/>
    <col customWidth="1" min="9" max="26" width="8.71"/>
  </cols>
  <sheetData>
    <row r="1" ht="16.5" customHeight="1">
      <c r="A1" s="291" t="s">
        <v>202</v>
      </c>
      <c r="B1" s="85"/>
      <c r="F1" s="292"/>
      <c r="G1" s="292"/>
      <c r="H1" s="292"/>
    </row>
    <row r="2" ht="16.5" customHeight="1">
      <c r="A2" s="289"/>
      <c r="B2" s="289"/>
      <c r="F2" s="292"/>
      <c r="G2" s="292"/>
      <c r="H2" s="292"/>
    </row>
    <row r="3" ht="16.5" customHeight="1">
      <c r="A3" s="293" t="s">
        <v>138</v>
      </c>
      <c r="B3" s="209"/>
      <c r="F3" s="294" t="s">
        <v>138</v>
      </c>
      <c r="G3" s="295"/>
      <c r="H3" s="296">
        <f>B10</f>
        <v>3509140</v>
      </c>
    </row>
    <row r="4" ht="16.5" customHeight="1">
      <c r="A4" s="271" t="s">
        <v>81</v>
      </c>
      <c r="B4" s="297"/>
      <c r="F4" s="294"/>
      <c r="G4" s="295"/>
      <c r="H4" s="296"/>
    </row>
    <row r="5" ht="16.5" customHeight="1">
      <c r="A5" s="271" t="s">
        <v>118</v>
      </c>
      <c r="B5" s="297">
        <f>Mendo!AI51</f>
        <v>1127250</v>
      </c>
      <c r="F5" s="294" t="s">
        <v>201</v>
      </c>
      <c r="G5" s="295"/>
      <c r="H5" s="296">
        <f>B20</f>
        <v>3240840.861</v>
      </c>
    </row>
    <row r="6" ht="16.5" customHeight="1">
      <c r="A6" s="298" t="s">
        <v>148</v>
      </c>
      <c r="B6" s="297">
        <f>Mendo!AI67</f>
        <v>836500</v>
      </c>
      <c r="F6" s="294"/>
      <c r="G6" s="295"/>
      <c r="H6" s="296"/>
    </row>
    <row r="7" ht="16.5" customHeight="1">
      <c r="A7" s="298" t="s">
        <v>160</v>
      </c>
      <c r="B7" s="297">
        <f>Mendo!AI94</f>
        <v>1344250</v>
      </c>
      <c r="F7" s="294"/>
      <c r="G7" s="295"/>
      <c r="H7" s="296"/>
    </row>
    <row r="8" ht="16.5" customHeight="1">
      <c r="A8" s="298" t="s">
        <v>186</v>
      </c>
      <c r="B8" s="297">
        <f>Mendo!AI96</f>
        <v>10000</v>
      </c>
      <c r="F8" s="292"/>
      <c r="G8" s="299" t="s">
        <v>203</v>
      </c>
      <c r="H8" s="300">
        <f>SUM(H3:H7)</f>
        <v>6749980.861</v>
      </c>
    </row>
    <row r="9" ht="16.5" customHeight="1">
      <c r="A9" s="298" t="s">
        <v>204</v>
      </c>
      <c r="B9" s="297">
        <f>Mendo!AI109</f>
        <v>191140</v>
      </c>
      <c r="F9" s="292"/>
      <c r="G9" s="299" t="s">
        <v>205</v>
      </c>
      <c r="H9" s="301">
        <f>H8*12</f>
        <v>80999770.33</v>
      </c>
    </row>
    <row r="10" ht="16.5" customHeight="1">
      <c r="A10" s="289"/>
      <c r="B10" s="302">
        <f>SUM(B4:B9)</f>
        <v>3509140</v>
      </c>
      <c r="F10" s="292"/>
      <c r="G10" s="292"/>
      <c r="H10" s="292"/>
    </row>
    <row r="11" ht="16.5" customHeight="1">
      <c r="A11" s="289"/>
      <c r="B11" s="289"/>
      <c r="F11" s="292"/>
      <c r="G11" s="292"/>
      <c r="H11" s="292"/>
    </row>
    <row r="12" ht="16.5" customHeight="1">
      <c r="A12" s="289"/>
      <c r="B12" s="289"/>
      <c r="F12" s="292"/>
      <c r="G12" s="292"/>
      <c r="H12" s="292"/>
    </row>
    <row r="13" ht="16.5" customHeight="1">
      <c r="A13" s="293" t="s">
        <v>201</v>
      </c>
      <c r="B13" s="209"/>
      <c r="F13" s="292"/>
      <c r="G13" s="292"/>
      <c r="H13" s="292"/>
    </row>
    <row r="14" ht="16.5" customHeight="1">
      <c r="A14" s="271" t="s">
        <v>81</v>
      </c>
      <c r="B14" s="297">
        <f>Maternidade!AI32</f>
        <v>411500.8611</v>
      </c>
      <c r="F14" s="292"/>
      <c r="G14" s="292"/>
      <c r="H14" s="292"/>
    </row>
    <row r="15" ht="16.5" customHeight="1">
      <c r="A15" s="271" t="s">
        <v>118</v>
      </c>
      <c r="B15" s="297">
        <f>Maternidade!AI41</f>
        <v>1064700</v>
      </c>
      <c r="F15" s="292"/>
      <c r="G15" s="292"/>
      <c r="H15" s="292"/>
    </row>
    <row r="16" ht="16.5" customHeight="1">
      <c r="A16" s="298" t="s">
        <v>148</v>
      </c>
      <c r="B16" s="297">
        <f>Maternidade!AI60</f>
        <v>478000</v>
      </c>
      <c r="F16" s="292"/>
      <c r="G16" s="292"/>
      <c r="H16" s="292"/>
    </row>
    <row r="17" ht="16.5" customHeight="1">
      <c r="A17" s="298" t="s">
        <v>160</v>
      </c>
      <c r="B17" s="297">
        <f>Maternidade!AI87</f>
        <v>1085500</v>
      </c>
      <c r="F17" s="292"/>
      <c r="G17" s="292"/>
      <c r="H17" s="292"/>
    </row>
    <row r="18" ht="16.5" customHeight="1">
      <c r="A18" s="298" t="s">
        <v>186</v>
      </c>
      <c r="B18" s="297">
        <f>Maternidade!AI89</f>
        <v>10000</v>
      </c>
      <c r="F18" s="292"/>
      <c r="G18" s="292"/>
      <c r="H18" s="292"/>
    </row>
    <row r="19" ht="16.5" customHeight="1">
      <c r="A19" s="298" t="s">
        <v>204</v>
      </c>
      <c r="B19" s="297">
        <f>Maternidade!AI102</f>
        <v>191140</v>
      </c>
      <c r="F19" s="292"/>
      <c r="G19" s="292"/>
      <c r="H19" s="292"/>
    </row>
    <row r="20" ht="16.5" customHeight="1">
      <c r="A20" s="289"/>
      <c r="B20" s="302">
        <f>SUM(B14:B19)</f>
        <v>3240840.861</v>
      </c>
      <c r="F20" s="292"/>
      <c r="G20" s="292"/>
      <c r="H20" s="292"/>
    </row>
    <row r="21" ht="16.5" customHeight="1">
      <c r="A21" s="289"/>
      <c r="B21" s="289"/>
      <c r="F21" s="292"/>
      <c r="G21" s="292"/>
      <c r="H21" s="292"/>
    </row>
    <row r="22" ht="16.5" customHeight="1">
      <c r="A22" s="289"/>
      <c r="B22" s="289"/>
      <c r="F22" s="292"/>
      <c r="G22" s="292"/>
      <c r="H22" s="292"/>
    </row>
    <row r="23" ht="16.5" customHeight="1">
      <c r="A23" s="289"/>
      <c r="B23" s="289"/>
      <c r="F23" s="292"/>
      <c r="G23" s="292"/>
      <c r="H23" s="292"/>
    </row>
    <row r="24" ht="16.5" customHeight="1">
      <c r="A24" s="289"/>
      <c r="B24" s="289"/>
      <c r="F24" s="292"/>
      <c r="G24" s="292"/>
      <c r="H24" s="292"/>
    </row>
    <row r="25" ht="16.5" customHeight="1">
      <c r="A25" s="289"/>
      <c r="B25" s="289"/>
      <c r="F25" s="292"/>
      <c r="G25" s="292"/>
      <c r="H25" s="292"/>
    </row>
    <row r="26" ht="16.5" customHeight="1">
      <c r="A26" s="289"/>
      <c r="B26" s="289"/>
      <c r="F26" s="292"/>
      <c r="G26" s="292"/>
      <c r="H26" s="292"/>
    </row>
    <row r="27" ht="16.5" customHeight="1">
      <c r="A27" s="289"/>
      <c r="B27" s="289"/>
      <c r="F27" s="292"/>
      <c r="G27" s="292"/>
      <c r="H27" s="292"/>
    </row>
    <row r="28" ht="16.5" customHeight="1">
      <c r="A28" s="289"/>
      <c r="B28" s="289"/>
      <c r="F28" s="292"/>
      <c r="G28" s="292"/>
      <c r="H28" s="292"/>
    </row>
    <row r="29" ht="16.5" customHeight="1">
      <c r="A29" s="289"/>
      <c r="B29" s="289"/>
      <c r="F29" s="292"/>
      <c r="G29" s="292"/>
      <c r="H29" s="292"/>
    </row>
    <row r="30" ht="16.5" customHeight="1">
      <c r="A30" s="289"/>
      <c r="B30" s="289"/>
      <c r="F30" s="292"/>
      <c r="G30" s="292"/>
      <c r="H30" s="292"/>
    </row>
    <row r="31" ht="16.5" customHeight="1">
      <c r="A31" s="289"/>
      <c r="B31" s="289"/>
      <c r="F31" s="292"/>
      <c r="G31" s="292"/>
      <c r="H31" s="292"/>
    </row>
    <row r="32" ht="16.5" customHeight="1">
      <c r="A32" s="289"/>
      <c r="B32" s="289"/>
      <c r="F32" s="292"/>
      <c r="G32" s="292"/>
      <c r="H32" s="292"/>
    </row>
    <row r="33" ht="16.5" customHeight="1">
      <c r="A33" s="289"/>
      <c r="B33" s="289"/>
      <c r="F33" s="292"/>
      <c r="G33" s="292"/>
      <c r="H33" s="292"/>
    </row>
    <row r="34" ht="16.5" customHeight="1">
      <c r="A34" s="289"/>
      <c r="B34" s="289"/>
      <c r="F34" s="292"/>
      <c r="G34" s="292"/>
      <c r="H34" s="292"/>
    </row>
    <row r="35" ht="16.5" customHeight="1">
      <c r="A35" s="289"/>
      <c r="B35" s="289"/>
      <c r="F35" s="292"/>
      <c r="G35" s="292"/>
      <c r="H35" s="292"/>
    </row>
    <row r="36" ht="16.5" customHeight="1">
      <c r="A36" s="289"/>
      <c r="B36" s="289"/>
      <c r="F36" s="292"/>
      <c r="G36" s="292"/>
      <c r="H36" s="292"/>
    </row>
    <row r="37" ht="16.5" customHeight="1">
      <c r="A37" s="289"/>
      <c r="B37" s="289"/>
      <c r="F37" s="292"/>
      <c r="G37" s="292"/>
      <c r="H37" s="292"/>
    </row>
    <row r="38" ht="16.5" customHeight="1">
      <c r="A38" s="289"/>
      <c r="B38" s="289"/>
      <c r="F38" s="292"/>
      <c r="G38" s="292"/>
      <c r="H38" s="292"/>
    </row>
    <row r="39" ht="16.5" customHeight="1">
      <c r="A39" s="289"/>
      <c r="B39" s="289"/>
      <c r="F39" s="292"/>
      <c r="G39" s="292"/>
      <c r="H39" s="292"/>
    </row>
    <row r="40" ht="16.5" customHeight="1">
      <c r="A40" s="289"/>
      <c r="B40" s="289"/>
      <c r="F40" s="292"/>
      <c r="G40" s="292"/>
      <c r="H40" s="292"/>
    </row>
    <row r="41" ht="16.5" customHeight="1">
      <c r="A41" s="289"/>
      <c r="B41" s="289"/>
      <c r="F41" s="292"/>
      <c r="G41" s="292"/>
      <c r="H41" s="292"/>
    </row>
    <row r="42" ht="16.5" customHeight="1">
      <c r="A42" s="289"/>
      <c r="B42" s="289"/>
      <c r="F42" s="292"/>
      <c r="G42" s="292"/>
      <c r="H42" s="292"/>
    </row>
    <row r="43" ht="16.5" customHeight="1">
      <c r="A43" s="289"/>
      <c r="B43" s="289"/>
      <c r="F43" s="292"/>
      <c r="G43" s="292"/>
      <c r="H43" s="292"/>
    </row>
    <row r="44" ht="16.5" customHeight="1">
      <c r="A44" s="289"/>
      <c r="B44" s="289"/>
      <c r="F44" s="292"/>
      <c r="G44" s="292"/>
      <c r="H44" s="292"/>
    </row>
    <row r="45" ht="16.5" customHeight="1">
      <c r="A45" s="289"/>
      <c r="B45" s="289"/>
      <c r="F45" s="292"/>
      <c r="G45" s="292"/>
      <c r="H45" s="292"/>
    </row>
    <row r="46" ht="16.5" customHeight="1">
      <c r="A46" s="289"/>
      <c r="B46" s="289"/>
      <c r="F46" s="292"/>
      <c r="G46" s="292"/>
      <c r="H46" s="292"/>
    </row>
    <row r="47" ht="16.5" customHeight="1">
      <c r="A47" s="289"/>
      <c r="B47" s="289"/>
      <c r="F47" s="292"/>
      <c r="G47" s="292"/>
      <c r="H47" s="292"/>
    </row>
    <row r="48" ht="16.5" customHeight="1">
      <c r="A48" s="289"/>
      <c r="B48" s="289"/>
      <c r="F48" s="292"/>
      <c r="G48" s="292"/>
      <c r="H48" s="292"/>
    </row>
    <row r="49" ht="16.5" customHeight="1">
      <c r="A49" s="289"/>
      <c r="B49" s="289"/>
      <c r="F49" s="292"/>
      <c r="G49" s="292"/>
      <c r="H49" s="292"/>
    </row>
    <row r="50" ht="16.5" customHeight="1">
      <c r="A50" s="289"/>
      <c r="B50" s="289"/>
      <c r="F50" s="292"/>
      <c r="G50" s="292"/>
      <c r="H50" s="292"/>
    </row>
    <row r="51" ht="16.5" customHeight="1">
      <c r="A51" s="289"/>
      <c r="B51" s="289"/>
      <c r="F51" s="292"/>
      <c r="G51" s="292"/>
      <c r="H51" s="292"/>
    </row>
    <row r="52" ht="16.5" customHeight="1">
      <c r="A52" s="289"/>
      <c r="B52" s="289"/>
      <c r="F52" s="292"/>
      <c r="G52" s="292"/>
      <c r="H52" s="292"/>
    </row>
    <row r="53" ht="16.5" customHeight="1">
      <c r="A53" s="289"/>
      <c r="B53" s="289"/>
      <c r="F53" s="292"/>
      <c r="G53" s="292"/>
      <c r="H53" s="292"/>
    </row>
    <row r="54" ht="16.5" customHeight="1">
      <c r="A54" s="289"/>
      <c r="B54" s="289"/>
      <c r="F54" s="292"/>
      <c r="G54" s="292"/>
      <c r="H54" s="292"/>
    </row>
    <row r="55" ht="16.5" customHeight="1">
      <c r="A55" s="289"/>
      <c r="B55" s="289"/>
      <c r="F55" s="292"/>
      <c r="G55" s="292"/>
      <c r="H55" s="292"/>
    </row>
    <row r="56" ht="16.5" customHeight="1">
      <c r="A56" s="289"/>
      <c r="B56" s="289"/>
      <c r="F56" s="292"/>
      <c r="G56" s="292"/>
      <c r="H56" s="292"/>
    </row>
    <row r="57" ht="16.5" customHeight="1">
      <c r="A57" s="289"/>
      <c r="B57" s="289"/>
      <c r="F57" s="292"/>
      <c r="G57" s="292"/>
      <c r="H57" s="292"/>
    </row>
    <row r="58" ht="16.5" customHeight="1">
      <c r="A58" s="289"/>
      <c r="B58" s="289"/>
      <c r="F58" s="292"/>
      <c r="G58" s="292"/>
      <c r="H58" s="292"/>
    </row>
    <row r="59" ht="16.5" customHeight="1">
      <c r="A59" s="289"/>
      <c r="B59" s="289"/>
      <c r="F59" s="292"/>
      <c r="G59" s="292"/>
      <c r="H59" s="292"/>
    </row>
    <row r="60" ht="16.5" customHeight="1">
      <c r="A60" s="289"/>
      <c r="B60" s="289"/>
      <c r="F60" s="292"/>
      <c r="G60" s="292"/>
      <c r="H60" s="292"/>
    </row>
    <row r="61" ht="16.5" customHeight="1">
      <c r="A61" s="289"/>
      <c r="B61" s="289"/>
      <c r="F61" s="292"/>
      <c r="G61" s="292"/>
      <c r="H61" s="292"/>
    </row>
    <row r="62" ht="16.5" customHeight="1">
      <c r="A62" s="289"/>
      <c r="B62" s="289"/>
      <c r="F62" s="292"/>
      <c r="G62" s="292"/>
      <c r="H62" s="292"/>
    </row>
    <row r="63" ht="16.5" customHeight="1">
      <c r="A63" s="289"/>
      <c r="B63" s="289"/>
      <c r="F63" s="292"/>
      <c r="G63" s="292"/>
      <c r="H63" s="292"/>
    </row>
    <row r="64" ht="16.5" customHeight="1">
      <c r="A64" s="289"/>
      <c r="B64" s="289"/>
      <c r="F64" s="292"/>
      <c r="G64" s="292"/>
      <c r="H64" s="292"/>
    </row>
    <row r="65" ht="16.5" customHeight="1">
      <c r="A65" s="289"/>
      <c r="B65" s="289"/>
      <c r="F65" s="292"/>
      <c r="G65" s="292"/>
      <c r="H65" s="292"/>
    </row>
    <row r="66" ht="16.5" customHeight="1">
      <c r="A66" s="289"/>
      <c r="B66" s="289"/>
      <c r="F66" s="292"/>
      <c r="G66" s="292"/>
      <c r="H66" s="292"/>
    </row>
    <row r="67" ht="16.5" customHeight="1">
      <c r="A67" s="289"/>
      <c r="B67" s="289"/>
      <c r="F67" s="292"/>
      <c r="G67" s="292"/>
      <c r="H67" s="292"/>
    </row>
    <row r="68" ht="16.5" customHeight="1">
      <c r="A68" s="289"/>
      <c r="B68" s="289"/>
      <c r="F68" s="292"/>
      <c r="G68" s="292"/>
      <c r="H68" s="292"/>
    </row>
    <row r="69" ht="16.5" customHeight="1">
      <c r="A69" s="289"/>
      <c r="B69" s="289"/>
      <c r="F69" s="292"/>
      <c r="G69" s="292"/>
      <c r="H69" s="292"/>
    </row>
    <row r="70" ht="16.5" customHeight="1">
      <c r="A70" s="289"/>
      <c r="B70" s="289"/>
      <c r="F70" s="292"/>
      <c r="G70" s="292"/>
      <c r="H70" s="292"/>
    </row>
    <row r="71" ht="16.5" customHeight="1">
      <c r="A71" s="289"/>
      <c r="B71" s="289"/>
      <c r="F71" s="292"/>
      <c r="G71" s="292"/>
      <c r="H71" s="292"/>
    </row>
    <row r="72" ht="16.5" customHeight="1">
      <c r="A72" s="289"/>
      <c r="B72" s="289"/>
      <c r="F72" s="292"/>
      <c r="G72" s="292"/>
      <c r="H72" s="292"/>
    </row>
    <row r="73" ht="16.5" customHeight="1">
      <c r="A73" s="289"/>
      <c r="B73" s="289"/>
      <c r="F73" s="292"/>
      <c r="G73" s="292"/>
      <c r="H73" s="292"/>
    </row>
    <row r="74" ht="16.5" customHeight="1">
      <c r="A74" s="289"/>
      <c r="B74" s="289"/>
      <c r="F74" s="292"/>
      <c r="G74" s="292"/>
      <c r="H74" s="292"/>
    </row>
    <row r="75" ht="16.5" customHeight="1">
      <c r="A75" s="289"/>
      <c r="B75" s="289"/>
      <c r="F75" s="292"/>
      <c r="G75" s="292"/>
      <c r="H75" s="292"/>
    </row>
    <row r="76" ht="16.5" customHeight="1">
      <c r="A76" s="289"/>
      <c r="B76" s="289"/>
      <c r="F76" s="292"/>
      <c r="G76" s="292"/>
      <c r="H76" s="292"/>
    </row>
    <row r="77" ht="16.5" customHeight="1">
      <c r="A77" s="289"/>
      <c r="B77" s="289"/>
      <c r="F77" s="292"/>
      <c r="G77" s="292"/>
      <c r="H77" s="292"/>
    </row>
    <row r="78" ht="16.5" customHeight="1">
      <c r="A78" s="289"/>
      <c r="B78" s="289"/>
      <c r="F78" s="292"/>
      <c r="G78" s="292"/>
      <c r="H78" s="292"/>
    </row>
    <row r="79" ht="16.5" customHeight="1">
      <c r="A79" s="289"/>
      <c r="B79" s="289"/>
      <c r="F79" s="292"/>
      <c r="G79" s="292"/>
      <c r="H79" s="292"/>
    </row>
    <row r="80" ht="16.5" customHeight="1">
      <c r="A80" s="289"/>
      <c r="B80" s="289"/>
      <c r="F80" s="292"/>
      <c r="G80" s="292"/>
      <c r="H80" s="292"/>
    </row>
    <row r="81" ht="16.5" customHeight="1">
      <c r="A81" s="289"/>
      <c r="B81" s="289"/>
      <c r="F81" s="292"/>
      <c r="G81" s="292"/>
      <c r="H81" s="292"/>
    </row>
    <row r="82" ht="16.5" customHeight="1">
      <c r="A82" s="289"/>
      <c r="B82" s="289"/>
      <c r="F82" s="292"/>
      <c r="G82" s="292"/>
      <c r="H82" s="292"/>
    </row>
    <row r="83" ht="16.5" customHeight="1">
      <c r="A83" s="289"/>
      <c r="B83" s="289"/>
      <c r="F83" s="292"/>
      <c r="G83" s="292"/>
      <c r="H83" s="292"/>
    </row>
    <row r="84" ht="16.5" customHeight="1">
      <c r="A84" s="289"/>
      <c r="B84" s="289"/>
      <c r="F84" s="292"/>
      <c r="G84" s="292"/>
      <c r="H84" s="292"/>
    </row>
    <row r="85" ht="16.5" customHeight="1">
      <c r="A85" s="289"/>
      <c r="B85" s="289"/>
      <c r="F85" s="292"/>
      <c r="G85" s="292"/>
      <c r="H85" s="292"/>
    </row>
    <row r="86" ht="16.5" customHeight="1">
      <c r="A86" s="289"/>
      <c r="B86" s="289"/>
      <c r="F86" s="292"/>
      <c r="G86" s="292"/>
      <c r="H86" s="292"/>
    </row>
    <row r="87" ht="16.5" customHeight="1">
      <c r="A87" s="289"/>
      <c r="B87" s="289"/>
      <c r="F87" s="292"/>
      <c r="G87" s="292"/>
      <c r="H87" s="292"/>
    </row>
    <row r="88" ht="16.5" customHeight="1">
      <c r="A88" s="289"/>
      <c r="B88" s="289"/>
      <c r="F88" s="292"/>
      <c r="G88" s="292"/>
      <c r="H88" s="292"/>
    </row>
    <row r="89" ht="16.5" customHeight="1">
      <c r="A89" s="289"/>
      <c r="B89" s="289"/>
      <c r="F89" s="292"/>
      <c r="G89" s="292"/>
      <c r="H89" s="292"/>
    </row>
    <row r="90" ht="16.5" customHeight="1">
      <c r="A90" s="289"/>
      <c r="B90" s="289"/>
      <c r="F90" s="292"/>
      <c r="G90" s="292"/>
      <c r="H90" s="292"/>
    </row>
    <row r="91" ht="16.5" customHeight="1">
      <c r="A91" s="289"/>
      <c r="B91" s="289"/>
      <c r="F91" s="292"/>
      <c r="G91" s="292"/>
      <c r="H91" s="292"/>
    </row>
    <row r="92" ht="16.5" customHeight="1">
      <c r="A92" s="289"/>
      <c r="B92" s="289"/>
      <c r="F92" s="292"/>
      <c r="G92" s="292"/>
      <c r="H92" s="292"/>
    </row>
    <row r="93" ht="16.5" customHeight="1">
      <c r="A93" s="289"/>
      <c r="B93" s="289"/>
      <c r="F93" s="292"/>
      <c r="G93" s="292"/>
      <c r="H93" s="292"/>
    </row>
    <row r="94" ht="16.5" customHeight="1">
      <c r="A94" s="289"/>
      <c r="B94" s="289"/>
      <c r="F94" s="292"/>
      <c r="G94" s="292"/>
      <c r="H94" s="292"/>
    </row>
    <row r="95" ht="16.5" customHeight="1">
      <c r="A95" s="289"/>
      <c r="B95" s="289"/>
      <c r="F95" s="292"/>
      <c r="G95" s="292"/>
      <c r="H95" s="292"/>
    </row>
    <row r="96" ht="16.5" customHeight="1">
      <c r="A96" s="289"/>
      <c r="B96" s="289"/>
      <c r="F96" s="292"/>
      <c r="G96" s="292"/>
      <c r="H96" s="292"/>
    </row>
    <row r="97" ht="16.5" customHeight="1">
      <c r="A97" s="289"/>
      <c r="B97" s="289"/>
      <c r="F97" s="292"/>
      <c r="G97" s="292"/>
      <c r="H97" s="292"/>
    </row>
    <row r="98" ht="16.5" customHeight="1">
      <c r="A98" s="289"/>
      <c r="B98" s="289"/>
      <c r="F98" s="292"/>
      <c r="G98" s="292"/>
      <c r="H98" s="292"/>
    </row>
    <row r="99" ht="16.5" customHeight="1">
      <c r="A99" s="289"/>
      <c r="B99" s="289"/>
      <c r="F99" s="292"/>
      <c r="G99" s="292"/>
      <c r="H99" s="292"/>
    </row>
    <row r="100" ht="16.5" customHeight="1">
      <c r="A100" s="289"/>
      <c r="B100" s="289"/>
      <c r="F100" s="292"/>
      <c r="G100" s="292"/>
      <c r="H100" s="292"/>
    </row>
    <row r="101" ht="16.5" customHeight="1">
      <c r="A101" s="289"/>
      <c r="B101" s="289"/>
      <c r="F101" s="292"/>
      <c r="G101" s="292"/>
      <c r="H101" s="292"/>
    </row>
    <row r="102" ht="16.5" customHeight="1">
      <c r="A102" s="289"/>
      <c r="B102" s="289"/>
      <c r="F102" s="292"/>
      <c r="G102" s="292"/>
      <c r="H102" s="292"/>
    </row>
    <row r="103" ht="16.5" customHeight="1">
      <c r="A103" s="289"/>
      <c r="B103" s="289"/>
      <c r="F103" s="292"/>
      <c r="G103" s="292"/>
      <c r="H103" s="292"/>
    </row>
    <row r="104" ht="16.5" customHeight="1">
      <c r="A104" s="289"/>
      <c r="B104" s="289"/>
      <c r="F104" s="292"/>
      <c r="G104" s="292"/>
      <c r="H104" s="292"/>
    </row>
    <row r="105" ht="16.5" customHeight="1">
      <c r="A105" s="289"/>
      <c r="B105" s="289"/>
      <c r="F105" s="292"/>
      <c r="G105" s="292"/>
      <c r="H105" s="292"/>
    </row>
    <row r="106" ht="16.5" customHeight="1">
      <c r="A106" s="289"/>
      <c r="B106" s="289"/>
      <c r="F106" s="292"/>
      <c r="G106" s="292"/>
      <c r="H106" s="292"/>
    </row>
    <row r="107" ht="16.5" customHeight="1">
      <c r="A107" s="289"/>
      <c r="B107" s="289"/>
      <c r="F107" s="292"/>
      <c r="G107" s="292"/>
      <c r="H107" s="292"/>
    </row>
    <row r="108" ht="16.5" customHeight="1">
      <c r="A108" s="289"/>
      <c r="B108" s="289"/>
      <c r="F108" s="292"/>
      <c r="G108" s="292"/>
      <c r="H108" s="292"/>
    </row>
    <row r="109" ht="16.5" customHeight="1">
      <c r="A109" s="289"/>
      <c r="B109" s="289"/>
      <c r="F109" s="292"/>
      <c r="G109" s="292"/>
      <c r="H109" s="292"/>
    </row>
    <row r="110" ht="16.5" customHeight="1">
      <c r="A110" s="289"/>
      <c r="B110" s="289"/>
      <c r="F110" s="292"/>
      <c r="G110" s="292"/>
      <c r="H110" s="292"/>
    </row>
    <row r="111" ht="16.5" customHeight="1">
      <c r="A111" s="289"/>
      <c r="B111" s="289"/>
      <c r="F111" s="292"/>
      <c r="G111" s="292"/>
      <c r="H111" s="292"/>
    </row>
    <row r="112" ht="16.5" customHeight="1">
      <c r="A112" s="289"/>
      <c r="B112" s="289"/>
      <c r="F112" s="292"/>
      <c r="G112" s="292"/>
      <c r="H112" s="292"/>
    </row>
    <row r="113" ht="16.5" customHeight="1">
      <c r="A113" s="289"/>
      <c r="B113" s="289"/>
      <c r="F113" s="292"/>
      <c r="G113" s="292"/>
      <c r="H113" s="292"/>
    </row>
    <row r="114" ht="16.5" customHeight="1">
      <c r="A114" s="289"/>
      <c r="B114" s="289"/>
      <c r="F114" s="292"/>
      <c r="G114" s="292"/>
      <c r="H114" s="292"/>
    </row>
    <row r="115" ht="16.5" customHeight="1">
      <c r="A115" s="289"/>
      <c r="B115" s="289"/>
      <c r="F115" s="292"/>
      <c r="G115" s="292"/>
      <c r="H115" s="292"/>
    </row>
    <row r="116" ht="16.5" customHeight="1">
      <c r="A116" s="289"/>
      <c r="B116" s="289"/>
      <c r="F116" s="292"/>
      <c r="G116" s="292"/>
      <c r="H116" s="292"/>
    </row>
    <row r="117" ht="16.5" customHeight="1">
      <c r="A117" s="289"/>
      <c r="B117" s="289"/>
      <c r="F117" s="292"/>
      <c r="G117" s="292"/>
      <c r="H117" s="292"/>
    </row>
    <row r="118" ht="16.5" customHeight="1">
      <c r="A118" s="289"/>
      <c r="B118" s="289"/>
      <c r="F118" s="292"/>
      <c r="G118" s="292"/>
      <c r="H118" s="292"/>
    </row>
    <row r="119" ht="16.5" customHeight="1">
      <c r="A119" s="289"/>
      <c r="B119" s="289"/>
      <c r="F119" s="292"/>
      <c r="G119" s="292"/>
      <c r="H119" s="292"/>
    </row>
    <row r="120" ht="16.5" customHeight="1">
      <c r="A120" s="289"/>
      <c r="B120" s="289"/>
      <c r="F120" s="292"/>
      <c r="G120" s="292"/>
      <c r="H120" s="292"/>
    </row>
    <row r="121" ht="16.5" customHeight="1">
      <c r="A121" s="289"/>
      <c r="B121" s="289"/>
      <c r="F121" s="292"/>
      <c r="G121" s="292"/>
      <c r="H121" s="292"/>
    </row>
    <row r="122" ht="16.5" customHeight="1">
      <c r="A122" s="289"/>
      <c r="B122" s="289"/>
      <c r="F122" s="292"/>
      <c r="G122" s="292"/>
      <c r="H122" s="292"/>
    </row>
    <row r="123" ht="16.5" customHeight="1">
      <c r="A123" s="289"/>
      <c r="B123" s="289"/>
      <c r="F123" s="292"/>
      <c r="G123" s="292"/>
      <c r="H123" s="292"/>
    </row>
    <row r="124" ht="16.5" customHeight="1">
      <c r="A124" s="289"/>
      <c r="B124" s="289"/>
      <c r="F124" s="292"/>
      <c r="G124" s="292"/>
      <c r="H124" s="292"/>
    </row>
    <row r="125" ht="16.5" customHeight="1">
      <c r="A125" s="289"/>
      <c r="B125" s="289"/>
      <c r="F125" s="292"/>
      <c r="G125" s="292"/>
      <c r="H125" s="292"/>
    </row>
    <row r="126" ht="16.5" customHeight="1">
      <c r="A126" s="289"/>
      <c r="B126" s="289"/>
      <c r="F126" s="292"/>
      <c r="G126" s="292"/>
      <c r="H126" s="292"/>
    </row>
    <row r="127" ht="16.5" customHeight="1">
      <c r="A127" s="289"/>
      <c r="B127" s="289"/>
      <c r="F127" s="292"/>
      <c r="G127" s="292"/>
      <c r="H127" s="292"/>
    </row>
    <row r="128" ht="16.5" customHeight="1">
      <c r="A128" s="289"/>
      <c r="B128" s="289"/>
      <c r="F128" s="292"/>
      <c r="G128" s="292"/>
      <c r="H128" s="292"/>
    </row>
    <row r="129" ht="16.5" customHeight="1">
      <c r="A129" s="289"/>
      <c r="B129" s="289"/>
      <c r="F129" s="292"/>
      <c r="G129" s="292"/>
      <c r="H129" s="292"/>
    </row>
    <row r="130" ht="16.5" customHeight="1">
      <c r="A130" s="289"/>
      <c r="B130" s="289"/>
      <c r="F130" s="292"/>
      <c r="G130" s="292"/>
      <c r="H130" s="292"/>
    </row>
    <row r="131" ht="16.5" customHeight="1">
      <c r="A131" s="289"/>
      <c r="B131" s="289"/>
      <c r="F131" s="292"/>
      <c r="G131" s="292"/>
      <c r="H131" s="292"/>
    </row>
    <row r="132" ht="16.5" customHeight="1">
      <c r="A132" s="289"/>
      <c r="B132" s="289"/>
      <c r="F132" s="292"/>
      <c r="G132" s="292"/>
      <c r="H132" s="292"/>
    </row>
    <row r="133" ht="16.5" customHeight="1">
      <c r="A133" s="289"/>
      <c r="B133" s="289"/>
      <c r="F133" s="292"/>
      <c r="G133" s="292"/>
      <c r="H133" s="292"/>
    </row>
    <row r="134" ht="16.5" customHeight="1">
      <c r="A134" s="289"/>
      <c r="B134" s="289"/>
      <c r="F134" s="292"/>
      <c r="G134" s="292"/>
      <c r="H134" s="292"/>
    </row>
    <row r="135" ht="16.5" customHeight="1">
      <c r="A135" s="289"/>
      <c r="B135" s="289"/>
      <c r="F135" s="292"/>
      <c r="G135" s="292"/>
      <c r="H135" s="292"/>
    </row>
    <row r="136" ht="16.5" customHeight="1">
      <c r="A136" s="289"/>
      <c r="B136" s="289"/>
      <c r="F136" s="292"/>
      <c r="G136" s="292"/>
      <c r="H136" s="292"/>
    </row>
    <row r="137" ht="16.5" customHeight="1">
      <c r="A137" s="289"/>
      <c r="B137" s="289"/>
      <c r="F137" s="292"/>
      <c r="G137" s="292"/>
      <c r="H137" s="292"/>
    </row>
    <row r="138" ht="16.5" customHeight="1">
      <c r="A138" s="289"/>
      <c r="B138" s="289"/>
      <c r="F138" s="292"/>
      <c r="G138" s="292"/>
      <c r="H138" s="292"/>
    </row>
    <row r="139" ht="16.5" customHeight="1">
      <c r="A139" s="289"/>
      <c r="B139" s="289"/>
      <c r="F139" s="292"/>
      <c r="G139" s="292"/>
      <c r="H139" s="292"/>
    </row>
    <row r="140" ht="16.5" customHeight="1">
      <c r="A140" s="289"/>
      <c r="B140" s="289"/>
      <c r="F140" s="292"/>
      <c r="G140" s="292"/>
      <c r="H140" s="292"/>
    </row>
    <row r="141" ht="16.5" customHeight="1">
      <c r="A141" s="289"/>
      <c r="B141" s="289"/>
      <c r="F141" s="292"/>
      <c r="G141" s="292"/>
      <c r="H141" s="292"/>
    </row>
    <row r="142" ht="16.5" customHeight="1">
      <c r="A142" s="289"/>
      <c r="B142" s="289"/>
      <c r="F142" s="292"/>
      <c r="G142" s="292"/>
      <c r="H142" s="292"/>
    </row>
    <row r="143" ht="16.5" customHeight="1">
      <c r="A143" s="289"/>
      <c r="B143" s="289"/>
      <c r="F143" s="292"/>
      <c r="G143" s="292"/>
      <c r="H143" s="292"/>
    </row>
    <row r="144" ht="16.5" customHeight="1">
      <c r="A144" s="289"/>
      <c r="B144" s="289"/>
      <c r="F144" s="292"/>
      <c r="G144" s="292"/>
      <c r="H144" s="292"/>
    </row>
    <row r="145" ht="16.5" customHeight="1">
      <c r="A145" s="289"/>
      <c r="B145" s="289"/>
      <c r="F145" s="292"/>
      <c r="G145" s="292"/>
      <c r="H145" s="292"/>
    </row>
    <row r="146" ht="16.5" customHeight="1">
      <c r="A146" s="289"/>
      <c r="B146" s="289"/>
      <c r="F146" s="292"/>
      <c r="G146" s="292"/>
      <c r="H146" s="292"/>
    </row>
    <row r="147" ht="16.5" customHeight="1">
      <c r="A147" s="289"/>
      <c r="B147" s="289"/>
      <c r="F147" s="292"/>
      <c r="G147" s="292"/>
      <c r="H147" s="292"/>
    </row>
    <row r="148" ht="16.5" customHeight="1">
      <c r="A148" s="289"/>
      <c r="B148" s="289"/>
      <c r="F148" s="292"/>
      <c r="G148" s="292"/>
      <c r="H148" s="292"/>
    </row>
    <row r="149" ht="16.5" customHeight="1">
      <c r="A149" s="289"/>
      <c r="B149" s="289"/>
      <c r="F149" s="292"/>
      <c r="G149" s="292"/>
      <c r="H149" s="292"/>
    </row>
    <row r="150" ht="16.5" customHeight="1">
      <c r="A150" s="289"/>
      <c r="B150" s="289"/>
      <c r="F150" s="292"/>
      <c r="G150" s="292"/>
      <c r="H150" s="292"/>
    </row>
    <row r="151" ht="16.5" customHeight="1">
      <c r="A151" s="289"/>
      <c r="B151" s="289"/>
      <c r="F151" s="292"/>
      <c r="G151" s="292"/>
      <c r="H151" s="292"/>
    </row>
    <row r="152" ht="16.5" customHeight="1">
      <c r="A152" s="289"/>
      <c r="B152" s="289"/>
      <c r="F152" s="292"/>
      <c r="G152" s="292"/>
      <c r="H152" s="292"/>
    </row>
    <row r="153" ht="16.5" customHeight="1">
      <c r="A153" s="289"/>
      <c r="B153" s="289"/>
      <c r="F153" s="292"/>
      <c r="G153" s="292"/>
      <c r="H153" s="292"/>
    </row>
    <row r="154" ht="16.5" customHeight="1">
      <c r="A154" s="289"/>
      <c r="B154" s="289"/>
      <c r="F154" s="292"/>
      <c r="G154" s="292"/>
      <c r="H154" s="292"/>
    </row>
    <row r="155" ht="16.5" customHeight="1">
      <c r="A155" s="289"/>
      <c r="B155" s="289"/>
      <c r="F155" s="292"/>
      <c r="G155" s="292"/>
      <c r="H155" s="292"/>
    </row>
    <row r="156" ht="16.5" customHeight="1">
      <c r="A156" s="289"/>
      <c r="B156" s="289"/>
      <c r="F156" s="292"/>
      <c r="G156" s="292"/>
      <c r="H156" s="292"/>
    </row>
    <row r="157" ht="16.5" customHeight="1">
      <c r="A157" s="289"/>
      <c r="B157" s="289"/>
      <c r="F157" s="292"/>
      <c r="G157" s="292"/>
      <c r="H157" s="292"/>
    </row>
    <row r="158" ht="16.5" customHeight="1">
      <c r="A158" s="289"/>
      <c r="B158" s="289"/>
      <c r="F158" s="292"/>
      <c r="G158" s="292"/>
      <c r="H158" s="292"/>
    </row>
    <row r="159" ht="16.5" customHeight="1">
      <c r="A159" s="289"/>
      <c r="B159" s="289"/>
      <c r="F159" s="292"/>
      <c r="G159" s="292"/>
      <c r="H159" s="292"/>
    </row>
    <row r="160" ht="16.5" customHeight="1">
      <c r="A160" s="289"/>
      <c r="B160" s="289"/>
      <c r="F160" s="292"/>
      <c r="G160" s="292"/>
      <c r="H160" s="292"/>
    </row>
    <row r="161" ht="16.5" customHeight="1">
      <c r="A161" s="289"/>
      <c r="B161" s="289"/>
      <c r="F161" s="292"/>
      <c r="G161" s="292"/>
      <c r="H161" s="292"/>
    </row>
    <row r="162" ht="16.5" customHeight="1">
      <c r="A162" s="289"/>
      <c r="B162" s="289"/>
      <c r="F162" s="292"/>
      <c r="G162" s="292"/>
      <c r="H162" s="292"/>
    </row>
    <row r="163" ht="16.5" customHeight="1">
      <c r="A163" s="289"/>
      <c r="B163" s="289"/>
      <c r="F163" s="292"/>
      <c r="G163" s="292"/>
      <c r="H163" s="292"/>
    </row>
    <row r="164" ht="16.5" customHeight="1">
      <c r="A164" s="289"/>
      <c r="B164" s="289"/>
      <c r="F164" s="292"/>
      <c r="G164" s="292"/>
      <c r="H164" s="292"/>
    </row>
    <row r="165" ht="16.5" customHeight="1">
      <c r="A165" s="289"/>
      <c r="B165" s="289"/>
      <c r="F165" s="292"/>
      <c r="G165" s="292"/>
      <c r="H165" s="292"/>
    </row>
    <row r="166" ht="16.5" customHeight="1">
      <c r="A166" s="289"/>
      <c r="B166" s="289"/>
      <c r="F166" s="292"/>
      <c r="G166" s="292"/>
      <c r="H166" s="292"/>
    </row>
    <row r="167" ht="16.5" customHeight="1">
      <c r="A167" s="289"/>
      <c r="B167" s="289"/>
      <c r="F167" s="292"/>
      <c r="G167" s="292"/>
      <c r="H167" s="292"/>
    </row>
    <row r="168" ht="16.5" customHeight="1">
      <c r="A168" s="289"/>
      <c r="B168" s="289"/>
      <c r="F168" s="292"/>
      <c r="G168" s="292"/>
      <c r="H168" s="292"/>
    </row>
    <row r="169" ht="16.5" customHeight="1">
      <c r="A169" s="289"/>
      <c r="B169" s="289"/>
      <c r="F169" s="292"/>
      <c r="G169" s="292"/>
      <c r="H169" s="292"/>
    </row>
    <row r="170" ht="16.5" customHeight="1">
      <c r="A170" s="289"/>
      <c r="B170" s="289"/>
      <c r="F170" s="292"/>
      <c r="G170" s="292"/>
      <c r="H170" s="292"/>
    </row>
    <row r="171" ht="16.5" customHeight="1">
      <c r="A171" s="289"/>
      <c r="B171" s="289"/>
      <c r="F171" s="292"/>
      <c r="G171" s="292"/>
      <c r="H171" s="292"/>
    </row>
    <row r="172" ht="16.5" customHeight="1">
      <c r="A172" s="289"/>
      <c r="B172" s="289"/>
      <c r="F172" s="292"/>
      <c r="G172" s="292"/>
      <c r="H172" s="292"/>
    </row>
    <row r="173" ht="16.5" customHeight="1">
      <c r="A173" s="289"/>
      <c r="B173" s="289"/>
      <c r="F173" s="292"/>
      <c r="G173" s="292"/>
      <c r="H173" s="292"/>
    </row>
    <row r="174" ht="16.5" customHeight="1">
      <c r="A174" s="289"/>
      <c r="B174" s="289"/>
      <c r="F174" s="292"/>
      <c r="G174" s="292"/>
      <c r="H174" s="292"/>
    </row>
    <row r="175" ht="16.5" customHeight="1">
      <c r="A175" s="289"/>
      <c r="B175" s="289"/>
      <c r="F175" s="292"/>
      <c r="G175" s="292"/>
      <c r="H175" s="292"/>
    </row>
    <row r="176" ht="16.5" customHeight="1">
      <c r="A176" s="289"/>
      <c r="B176" s="289"/>
      <c r="F176" s="292"/>
      <c r="G176" s="292"/>
      <c r="H176" s="292"/>
    </row>
    <row r="177" ht="16.5" customHeight="1">
      <c r="A177" s="289"/>
      <c r="B177" s="289"/>
      <c r="F177" s="292"/>
      <c r="G177" s="292"/>
      <c r="H177" s="292"/>
    </row>
    <row r="178" ht="16.5" customHeight="1">
      <c r="A178" s="289"/>
      <c r="B178" s="289"/>
      <c r="F178" s="292"/>
      <c r="G178" s="292"/>
      <c r="H178" s="292"/>
    </row>
    <row r="179" ht="16.5" customHeight="1">
      <c r="A179" s="289"/>
      <c r="B179" s="289"/>
      <c r="F179" s="292"/>
      <c r="G179" s="292"/>
      <c r="H179" s="292"/>
    </row>
    <row r="180" ht="16.5" customHeight="1">
      <c r="A180" s="289"/>
      <c r="B180" s="289"/>
      <c r="F180" s="292"/>
      <c r="G180" s="292"/>
      <c r="H180" s="292"/>
    </row>
    <row r="181" ht="16.5" customHeight="1">
      <c r="A181" s="289"/>
      <c r="B181" s="289"/>
      <c r="F181" s="292"/>
      <c r="G181" s="292"/>
      <c r="H181" s="292"/>
    </row>
    <row r="182" ht="16.5" customHeight="1">
      <c r="A182" s="289"/>
      <c r="B182" s="289"/>
      <c r="F182" s="292"/>
      <c r="G182" s="292"/>
      <c r="H182" s="292"/>
    </row>
    <row r="183" ht="16.5" customHeight="1">
      <c r="A183" s="289"/>
      <c r="B183" s="289"/>
      <c r="F183" s="292"/>
      <c r="G183" s="292"/>
      <c r="H183" s="292"/>
    </row>
    <row r="184" ht="16.5" customHeight="1">
      <c r="A184" s="289"/>
      <c r="B184" s="289"/>
      <c r="F184" s="292"/>
      <c r="G184" s="292"/>
      <c r="H184" s="292"/>
    </row>
    <row r="185" ht="16.5" customHeight="1">
      <c r="A185" s="289"/>
      <c r="B185" s="289"/>
      <c r="F185" s="292"/>
      <c r="G185" s="292"/>
      <c r="H185" s="292"/>
    </row>
    <row r="186" ht="16.5" customHeight="1">
      <c r="A186" s="289"/>
      <c r="B186" s="289"/>
      <c r="F186" s="292"/>
      <c r="G186" s="292"/>
      <c r="H186" s="292"/>
    </row>
    <row r="187" ht="16.5" customHeight="1">
      <c r="A187" s="289"/>
      <c r="B187" s="289"/>
      <c r="F187" s="292"/>
      <c r="G187" s="292"/>
      <c r="H187" s="292"/>
    </row>
    <row r="188" ht="16.5" customHeight="1">
      <c r="A188" s="289"/>
      <c r="B188" s="289"/>
      <c r="F188" s="292"/>
      <c r="G188" s="292"/>
      <c r="H188" s="292"/>
    </row>
    <row r="189" ht="16.5" customHeight="1">
      <c r="A189" s="289"/>
      <c r="B189" s="289"/>
      <c r="F189" s="292"/>
      <c r="G189" s="292"/>
      <c r="H189" s="292"/>
    </row>
    <row r="190" ht="16.5" customHeight="1">
      <c r="A190" s="289"/>
      <c r="B190" s="289"/>
      <c r="F190" s="292"/>
      <c r="G190" s="292"/>
      <c r="H190" s="292"/>
    </row>
    <row r="191" ht="16.5" customHeight="1">
      <c r="A191" s="289"/>
      <c r="B191" s="289"/>
      <c r="F191" s="292"/>
      <c r="G191" s="292"/>
      <c r="H191" s="292"/>
    </row>
    <row r="192" ht="16.5" customHeight="1">
      <c r="A192" s="289"/>
      <c r="B192" s="289"/>
      <c r="F192" s="292"/>
      <c r="G192" s="292"/>
      <c r="H192" s="292"/>
    </row>
    <row r="193" ht="16.5" customHeight="1">
      <c r="A193" s="289"/>
      <c r="B193" s="289"/>
      <c r="F193" s="292"/>
      <c r="G193" s="292"/>
      <c r="H193" s="292"/>
    </row>
    <row r="194" ht="16.5" customHeight="1">
      <c r="A194" s="289"/>
      <c r="B194" s="289"/>
      <c r="F194" s="292"/>
      <c r="G194" s="292"/>
      <c r="H194" s="292"/>
    </row>
    <row r="195" ht="16.5" customHeight="1">
      <c r="A195" s="289"/>
      <c r="B195" s="289"/>
      <c r="F195" s="292"/>
      <c r="G195" s="292"/>
      <c r="H195" s="292"/>
    </row>
    <row r="196" ht="16.5" customHeight="1">
      <c r="A196" s="289"/>
      <c r="B196" s="289"/>
      <c r="F196" s="292"/>
      <c r="G196" s="292"/>
      <c r="H196" s="292"/>
    </row>
    <row r="197" ht="16.5" customHeight="1">
      <c r="A197" s="289"/>
      <c r="B197" s="289"/>
      <c r="F197" s="292"/>
      <c r="G197" s="292"/>
      <c r="H197" s="292"/>
    </row>
    <row r="198" ht="16.5" customHeight="1">
      <c r="A198" s="289"/>
      <c r="B198" s="289"/>
      <c r="F198" s="292"/>
      <c r="G198" s="292"/>
      <c r="H198" s="292"/>
    </row>
    <row r="199" ht="16.5" customHeight="1">
      <c r="A199" s="289"/>
      <c r="B199" s="289"/>
      <c r="F199" s="292"/>
      <c r="G199" s="292"/>
      <c r="H199" s="292"/>
    </row>
    <row r="200" ht="16.5" customHeight="1">
      <c r="A200" s="289"/>
      <c r="B200" s="289"/>
      <c r="F200" s="292"/>
      <c r="G200" s="292"/>
      <c r="H200" s="292"/>
    </row>
    <row r="201" ht="16.5" customHeight="1">
      <c r="A201" s="289"/>
      <c r="B201" s="289"/>
      <c r="F201" s="292"/>
      <c r="G201" s="292"/>
      <c r="H201" s="292"/>
    </row>
    <row r="202" ht="16.5" customHeight="1">
      <c r="A202" s="289"/>
      <c r="B202" s="289"/>
      <c r="F202" s="292"/>
      <c r="G202" s="292"/>
      <c r="H202" s="292"/>
    </row>
    <row r="203" ht="16.5" customHeight="1">
      <c r="A203" s="289"/>
      <c r="B203" s="289"/>
      <c r="F203" s="292"/>
      <c r="G203" s="292"/>
      <c r="H203" s="292"/>
    </row>
    <row r="204" ht="16.5" customHeight="1">
      <c r="A204" s="289"/>
      <c r="B204" s="289"/>
      <c r="F204" s="292"/>
      <c r="G204" s="292"/>
      <c r="H204" s="292"/>
    </row>
    <row r="205" ht="16.5" customHeight="1">
      <c r="A205" s="289"/>
      <c r="B205" s="289"/>
      <c r="F205" s="292"/>
      <c r="G205" s="292"/>
      <c r="H205" s="292"/>
    </row>
    <row r="206" ht="16.5" customHeight="1">
      <c r="A206" s="289"/>
      <c r="B206" s="289"/>
      <c r="F206" s="292"/>
      <c r="G206" s="292"/>
      <c r="H206" s="292"/>
    </row>
    <row r="207" ht="16.5" customHeight="1">
      <c r="A207" s="289"/>
      <c r="B207" s="289"/>
      <c r="F207" s="292"/>
      <c r="G207" s="292"/>
      <c r="H207" s="292"/>
    </row>
    <row r="208" ht="16.5" customHeight="1">
      <c r="A208" s="289"/>
      <c r="B208" s="289"/>
      <c r="F208" s="292"/>
      <c r="G208" s="292"/>
      <c r="H208" s="292"/>
    </row>
    <row r="209" ht="16.5" customHeight="1">
      <c r="A209" s="289"/>
      <c r="B209" s="289"/>
      <c r="F209" s="292"/>
      <c r="G209" s="292"/>
      <c r="H209" s="292"/>
    </row>
    <row r="210" ht="16.5" customHeight="1">
      <c r="A210" s="289"/>
      <c r="B210" s="289"/>
      <c r="F210" s="292"/>
      <c r="G210" s="292"/>
      <c r="H210" s="292"/>
    </row>
    <row r="211" ht="16.5" customHeight="1">
      <c r="A211" s="289"/>
      <c r="B211" s="289"/>
      <c r="F211" s="292"/>
      <c r="G211" s="292"/>
      <c r="H211" s="292"/>
    </row>
    <row r="212" ht="16.5" customHeight="1">
      <c r="A212" s="289"/>
      <c r="B212" s="289"/>
      <c r="F212" s="292"/>
      <c r="G212" s="292"/>
      <c r="H212" s="292"/>
    </row>
    <row r="213" ht="16.5" customHeight="1">
      <c r="A213" s="289"/>
      <c r="B213" s="289"/>
      <c r="F213" s="292"/>
      <c r="G213" s="292"/>
      <c r="H213" s="292"/>
    </row>
    <row r="214" ht="16.5" customHeight="1">
      <c r="A214" s="289"/>
      <c r="B214" s="289"/>
      <c r="F214" s="292"/>
      <c r="G214" s="292"/>
      <c r="H214" s="292"/>
    </row>
    <row r="215" ht="16.5" customHeight="1">
      <c r="A215" s="289"/>
      <c r="B215" s="289"/>
      <c r="F215" s="292"/>
      <c r="G215" s="292"/>
      <c r="H215" s="292"/>
    </row>
    <row r="216" ht="16.5" customHeight="1">
      <c r="A216" s="289"/>
      <c r="B216" s="289"/>
      <c r="F216" s="292"/>
      <c r="G216" s="292"/>
      <c r="H216" s="292"/>
    </row>
    <row r="217" ht="16.5" customHeight="1">
      <c r="A217" s="289"/>
      <c r="B217" s="289"/>
      <c r="F217" s="292"/>
      <c r="G217" s="292"/>
      <c r="H217" s="292"/>
    </row>
    <row r="218" ht="16.5" customHeight="1">
      <c r="A218" s="289"/>
      <c r="B218" s="289"/>
      <c r="F218" s="292"/>
      <c r="G218" s="292"/>
      <c r="H218" s="292"/>
    </row>
    <row r="219" ht="16.5" customHeight="1">
      <c r="A219" s="289"/>
      <c r="B219" s="289"/>
      <c r="F219" s="292"/>
      <c r="G219" s="292"/>
      <c r="H219" s="292"/>
    </row>
    <row r="220" ht="16.5" customHeight="1">
      <c r="A220" s="289"/>
      <c r="B220" s="289"/>
      <c r="F220" s="292"/>
      <c r="G220" s="292"/>
      <c r="H220" s="292"/>
    </row>
    <row r="221" ht="16.5" customHeight="1">
      <c r="A221" s="289"/>
      <c r="B221" s="289"/>
      <c r="F221" s="292"/>
      <c r="G221" s="292"/>
      <c r="H221" s="292"/>
    </row>
    <row r="222" ht="16.5" customHeight="1">
      <c r="A222" s="289"/>
      <c r="B222" s="289"/>
      <c r="F222" s="292"/>
      <c r="G222" s="292"/>
      <c r="H222" s="292"/>
    </row>
    <row r="223" ht="16.5" customHeight="1">
      <c r="A223" s="289"/>
      <c r="B223" s="289"/>
      <c r="F223" s="292"/>
      <c r="G223" s="292"/>
      <c r="H223" s="292"/>
    </row>
    <row r="224" ht="16.5" customHeight="1">
      <c r="A224" s="289"/>
      <c r="B224" s="289"/>
      <c r="F224" s="292"/>
      <c r="G224" s="292"/>
      <c r="H224" s="292"/>
    </row>
    <row r="225" ht="16.5" customHeight="1">
      <c r="A225" s="289"/>
      <c r="B225" s="289"/>
      <c r="F225" s="292"/>
      <c r="G225" s="292"/>
      <c r="H225" s="292"/>
    </row>
    <row r="226" ht="16.5" customHeight="1">
      <c r="A226" s="289"/>
      <c r="B226" s="289"/>
      <c r="F226" s="292"/>
      <c r="G226" s="292"/>
      <c r="H226" s="292"/>
    </row>
    <row r="227" ht="16.5" customHeight="1">
      <c r="A227" s="289"/>
      <c r="B227" s="289"/>
      <c r="F227" s="292"/>
      <c r="G227" s="292"/>
      <c r="H227" s="292"/>
    </row>
    <row r="228" ht="16.5" customHeight="1">
      <c r="A228" s="289"/>
      <c r="B228" s="289"/>
      <c r="F228" s="292"/>
      <c r="G228" s="292"/>
      <c r="H228" s="292"/>
    </row>
    <row r="229" ht="16.5" customHeight="1">
      <c r="A229" s="289"/>
      <c r="B229" s="289"/>
      <c r="F229" s="292"/>
      <c r="G229" s="292"/>
      <c r="H229" s="292"/>
    </row>
    <row r="230" ht="16.5" customHeight="1">
      <c r="A230" s="289"/>
      <c r="B230" s="289"/>
      <c r="F230" s="292"/>
      <c r="G230" s="292"/>
      <c r="H230" s="292"/>
    </row>
    <row r="231" ht="16.5" customHeight="1">
      <c r="A231" s="289"/>
      <c r="B231" s="289"/>
      <c r="F231" s="292"/>
      <c r="G231" s="292"/>
      <c r="H231" s="292"/>
    </row>
    <row r="232" ht="16.5" customHeight="1">
      <c r="A232" s="289"/>
      <c r="B232" s="289"/>
      <c r="F232" s="292"/>
      <c r="G232" s="292"/>
      <c r="H232" s="292"/>
    </row>
    <row r="233" ht="16.5" customHeight="1">
      <c r="A233" s="289"/>
      <c r="B233" s="289"/>
      <c r="F233" s="292"/>
      <c r="G233" s="292"/>
      <c r="H233" s="292"/>
    </row>
    <row r="234" ht="16.5" customHeight="1">
      <c r="A234" s="289"/>
      <c r="B234" s="289"/>
      <c r="F234" s="292"/>
      <c r="G234" s="292"/>
      <c r="H234" s="292"/>
    </row>
    <row r="235" ht="16.5" customHeight="1">
      <c r="A235" s="289"/>
      <c r="B235" s="289"/>
      <c r="F235" s="292"/>
      <c r="G235" s="292"/>
      <c r="H235" s="292"/>
    </row>
    <row r="236" ht="16.5" customHeight="1">
      <c r="A236" s="289"/>
      <c r="B236" s="289"/>
      <c r="F236" s="292"/>
      <c r="G236" s="292"/>
      <c r="H236" s="292"/>
    </row>
    <row r="237" ht="16.5" customHeight="1">
      <c r="A237" s="289"/>
      <c r="B237" s="289"/>
      <c r="F237" s="292"/>
      <c r="G237" s="292"/>
      <c r="H237" s="292"/>
    </row>
    <row r="238" ht="16.5" customHeight="1">
      <c r="A238" s="289"/>
      <c r="B238" s="289"/>
      <c r="F238" s="292"/>
      <c r="G238" s="292"/>
      <c r="H238" s="292"/>
    </row>
    <row r="239" ht="16.5" customHeight="1">
      <c r="A239" s="289"/>
      <c r="B239" s="289"/>
      <c r="F239" s="292"/>
      <c r="G239" s="292"/>
      <c r="H239" s="292"/>
    </row>
    <row r="240" ht="16.5" customHeight="1">
      <c r="A240" s="289"/>
      <c r="B240" s="289"/>
      <c r="F240" s="292"/>
      <c r="G240" s="292"/>
      <c r="H240" s="292"/>
    </row>
    <row r="241" ht="16.5" customHeight="1">
      <c r="A241" s="289"/>
      <c r="B241" s="289"/>
      <c r="F241" s="292"/>
      <c r="G241" s="292"/>
      <c r="H241" s="292"/>
    </row>
    <row r="242" ht="16.5" customHeight="1">
      <c r="A242" s="289"/>
      <c r="B242" s="289"/>
      <c r="F242" s="292"/>
      <c r="G242" s="292"/>
      <c r="H242" s="292"/>
    </row>
    <row r="243" ht="16.5" customHeight="1">
      <c r="A243" s="289"/>
      <c r="B243" s="289"/>
      <c r="F243" s="292"/>
      <c r="G243" s="292"/>
      <c r="H243" s="292"/>
    </row>
    <row r="244" ht="16.5" customHeight="1">
      <c r="A244" s="289"/>
      <c r="B244" s="289"/>
      <c r="F244" s="292"/>
      <c r="G244" s="292"/>
      <c r="H244" s="292"/>
    </row>
    <row r="245" ht="16.5" customHeight="1">
      <c r="A245" s="289"/>
      <c r="B245" s="289"/>
      <c r="F245" s="292"/>
      <c r="G245" s="292"/>
      <c r="H245" s="292"/>
    </row>
    <row r="246" ht="16.5" customHeight="1">
      <c r="A246" s="289"/>
      <c r="B246" s="289"/>
      <c r="F246" s="292"/>
      <c r="G246" s="292"/>
      <c r="H246" s="292"/>
    </row>
    <row r="247" ht="16.5" customHeight="1">
      <c r="A247" s="289"/>
      <c r="B247" s="289"/>
      <c r="F247" s="292"/>
      <c r="G247" s="292"/>
      <c r="H247" s="292"/>
    </row>
    <row r="248" ht="16.5" customHeight="1">
      <c r="A248" s="289"/>
      <c r="B248" s="289"/>
      <c r="F248" s="292"/>
      <c r="G248" s="292"/>
      <c r="H248" s="292"/>
    </row>
    <row r="249" ht="16.5" customHeight="1">
      <c r="A249" s="289"/>
      <c r="B249" s="289"/>
      <c r="F249" s="292"/>
      <c r="G249" s="292"/>
      <c r="H249" s="292"/>
    </row>
    <row r="250" ht="16.5" customHeight="1">
      <c r="A250" s="289"/>
      <c r="B250" s="289"/>
      <c r="F250" s="292"/>
      <c r="G250" s="292"/>
      <c r="H250" s="292"/>
    </row>
    <row r="251" ht="16.5" customHeight="1">
      <c r="A251" s="289"/>
      <c r="B251" s="289"/>
      <c r="F251" s="292"/>
      <c r="G251" s="292"/>
      <c r="H251" s="292"/>
    </row>
    <row r="252" ht="16.5" customHeight="1">
      <c r="A252" s="289"/>
      <c r="B252" s="289"/>
      <c r="F252" s="292"/>
      <c r="G252" s="292"/>
      <c r="H252" s="292"/>
    </row>
    <row r="253" ht="16.5" customHeight="1">
      <c r="A253" s="289"/>
      <c r="B253" s="289"/>
      <c r="F253" s="292"/>
      <c r="G253" s="292"/>
      <c r="H253" s="292"/>
    </row>
    <row r="254" ht="16.5" customHeight="1">
      <c r="A254" s="289"/>
      <c r="B254" s="289"/>
      <c r="F254" s="292"/>
      <c r="G254" s="292"/>
      <c r="H254" s="292"/>
    </row>
    <row r="255" ht="16.5" customHeight="1">
      <c r="A255" s="289"/>
      <c r="B255" s="289"/>
      <c r="F255" s="292"/>
      <c r="G255" s="292"/>
      <c r="H255" s="292"/>
    </row>
    <row r="256" ht="16.5" customHeight="1">
      <c r="A256" s="289"/>
      <c r="B256" s="289"/>
      <c r="F256" s="292"/>
      <c r="G256" s="292"/>
      <c r="H256" s="292"/>
    </row>
    <row r="257" ht="16.5" customHeight="1">
      <c r="A257" s="289"/>
      <c r="B257" s="289"/>
      <c r="F257" s="292"/>
      <c r="G257" s="292"/>
      <c r="H257" s="292"/>
    </row>
    <row r="258" ht="16.5" customHeight="1">
      <c r="A258" s="289"/>
      <c r="B258" s="289"/>
      <c r="F258" s="292"/>
      <c r="G258" s="292"/>
      <c r="H258" s="292"/>
    </row>
    <row r="259" ht="16.5" customHeight="1">
      <c r="A259" s="289"/>
      <c r="B259" s="289"/>
      <c r="F259" s="292"/>
      <c r="G259" s="292"/>
      <c r="H259" s="292"/>
    </row>
    <row r="260" ht="16.5" customHeight="1">
      <c r="A260" s="289"/>
      <c r="B260" s="289"/>
      <c r="F260" s="292"/>
      <c r="G260" s="292"/>
      <c r="H260" s="292"/>
    </row>
    <row r="261" ht="16.5" customHeight="1">
      <c r="A261" s="289"/>
      <c r="B261" s="289"/>
      <c r="F261" s="292"/>
      <c r="G261" s="292"/>
      <c r="H261" s="292"/>
    </row>
    <row r="262" ht="16.5" customHeight="1">
      <c r="A262" s="289"/>
      <c r="B262" s="289"/>
      <c r="F262" s="292"/>
      <c r="G262" s="292"/>
      <c r="H262" s="292"/>
    </row>
    <row r="263" ht="16.5" customHeight="1">
      <c r="A263" s="289"/>
      <c r="B263" s="289"/>
      <c r="F263" s="292"/>
      <c r="G263" s="292"/>
      <c r="H263" s="292"/>
    </row>
    <row r="264" ht="16.5" customHeight="1">
      <c r="A264" s="289"/>
      <c r="B264" s="289"/>
      <c r="F264" s="292"/>
      <c r="G264" s="292"/>
      <c r="H264" s="292"/>
    </row>
    <row r="265" ht="16.5" customHeight="1">
      <c r="A265" s="289"/>
      <c r="B265" s="289"/>
      <c r="F265" s="292"/>
      <c r="G265" s="292"/>
      <c r="H265" s="292"/>
    </row>
    <row r="266" ht="16.5" customHeight="1">
      <c r="A266" s="289"/>
      <c r="B266" s="289"/>
      <c r="F266" s="292"/>
      <c r="G266" s="292"/>
      <c r="H266" s="292"/>
    </row>
    <row r="267" ht="16.5" customHeight="1">
      <c r="A267" s="289"/>
      <c r="B267" s="289"/>
      <c r="F267" s="292"/>
      <c r="G267" s="292"/>
      <c r="H267" s="292"/>
    </row>
    <row r="268" ht="16.5" customHeight="1">
      <c r="A268" s="289"/>
      <c r="B268" s="289"/>
      <c r="F268" s="292"/>
      <c r="G268" s="292"/>
      <c r="H268" s="292"/>
    </row>
    <row r="269" ht="16.5" customHeight="1">
      <c r="A269" s="289"/>
      <c r="B269" s="289"/>
      <c r="F269" s="292"/>
      <c r="G269" s="292"/>
      <c r="H269" s="292"/>
    </row>
    <row r="270" ht="16.5" customHeight="1">
      <c r="A270" s="289"/>
      <c r="B270" s="289"/>
      <c r="F270" s="292"/>
      <c r="G270" s="292"/>
      <c r="H270" s="292"/>
    </row>
    <row r="271" ht="16.5" customHeight="1">
      <c r="A271" s="289"/>
      <c r="B271" s="289"/>
      <c r="F271" s="292"/>
      <c r="G271" s="292"/>
      <c r="H271" s="292"/>
    </row>
    <row r="272" ht="16.5" customHeight="1">
      <c r="A272" s="289"/>
      <c r="B272" s="289"/>
      <c r="F272" s="292"/>
      <c r="G272" s="292"/>
      <c r="H272" s="292"/>
    </row>
    <row r="273" ht="16.5" customHeight="1">
      <c r="A273" s="289"/>
      <c r="B273" s="289"/>
      <c r="F273" s="292"/>
      <c r="G273" s="292"/>
      <c r="H273" s="292"/>
    </row>
    <row r="274" ht="16.5" customHeight="1">
      <c r="A274" s="289"/>
      <c r="B274" s="289"/>
      <c r="F274" s="292"/>
      <c r="G274" s="292"/>
      <c r="H274" s="292"/>
    </row>
    <row r="275" ht="16.5" customHeight="1">
      <c r="A275" s="289"/>
      <c r="B275" s="289"/>
      <c r="F275" s="292"/>
      <c r="G275" s="292"/>
      <c r="H275" s="292"/>
    </row>
    <row r="276" ht="16.5" customHeight="1">
      <c r="A276" s="289"/>
      <c r="B276" s="289"/>
      <c r="F276" s="292"/>
      <c r="G276" s="292"/>
      <c r="H276" s="292"/>
    </row>
    <row r="277" ht="16.5" customHeight="1">
      <c r="A277" s="289"/>
      <c r="B277" s="289"/>
      <c r="F277" s="292"/>
      <c r="G277" s="292"/>
      <c r="H277" s="292"/>
    </row>
    <row r="278" ht="16.5" customHeight="1">
      <c r="A278" s="289"/>
      <c r="B278" s="289"/>
      <c r="F278" s="292"/>
      <c r="G278" s="292"/>
      <c r="H278" s="292"/>
    </row>
    <row r="279" ht="16.5" customHeight="1">
      <c r="A279" s="289"/>
      <c r="B279" s="289"/>
      <c r="F279" s="292"/>
      <c r="G279" s="292"/>
      <c r="H279" s="292"/>
    </row>
    <row r="280" ht="16.5" customHeight="1">
      <c r="A280" s="289"/>
      <c r="B280" s="289"/>
      <c r="F280" s="292"/>
      <c r="G280" s="292"/>
      <c r="H280" s="292"/>
    </row>
    <row r="281" ht="16.5" customHeight="1">
      <c r="A281" s="289"/>
      <c r="B281" s="289"/>
      <c r="F281" s="292"/>
      <c r="G281" s="292"/>
      <c r="H281" s="292"/>
    </row>
    <row r="282" ht="16.5" customHeight="1">
      <c r="A282" s="289"/>
      <c r="B282" s="289"/>
      <c r="F282" s="292"/>
      <c r="G282" s="292"/>
      <c r="H282" s="292"/>
    </row>
    <row r="283" ht="16.5" customHeight="1">
      <c r="A283" s="289"/>
      <c r="B283" s="289"/>
      <c r="F283" s="292"/>
      <c r="G283" s="292"/>
      <c r="H283" s="292"/>
    </row>
    <row r="284" ht="16.5" customHeight="1">
      <c r="A284" s="289"/>
      <c r="B284" s="289"/>
      <c r="F284" s="292"/>
      <c r="G284" s="292"/>
      <c r="H284" s="292"/>
    </row>
    <row r="285" ht="16.5" customHeight="1">
      <c r="A285" s="289"/>
      <c r="B285" s="289"/>
      <c r="F285" s="292"/>
      <c r="G285" s="292"/>
      <c r="H285" s="292"/>
    </row>
    <row r="286" ht="16.5" customHeight="1">
      <c r="A286" s="289"/>
      <c r="B286" s="289"/>
      <c r="F286" s="292"/>
      <c r="G286" s="292"/>
      <c r="H286" s="292"/>
    </row>
    <row r="287" ht="16.5" customHeight="1">
      <c r="A287" s="289"/>
      <c r="B287" s="289"/>
      <c r="F287" s="292"/>
      <c r="G287" s="292"/>
      <c r="H287" s="292"/>
    </row>
    <row r="288" ht="16.5" customHeight="1">
      <c r="A288" s="289"/>
      <c r="B288" s="289"/>
      <c r="F288" s="292"/>
      <c r="G288" s="292"/>
      <c r="H288" s="292"/>
    </row>
    <row r="289" ht="16.5" customHeight="1">
      <c r="A289" s="289"/>
      <c r="B289" s="289"/>
      <c r="F289" s="292"/>
      <c r="G289" s="292"/>
      <c r="H289" s="292"/>
    </row>
    <row r="290" ht="16.5" customHeight="1">
      <c r="A290" s="289"/>
      <c r="B290" s="289"/>
      <c r="F290" s="292"/>
      <c r="G290" s="292"/>
      <c r="H290" s="292"/>
    </row>
    <row r="291" ht="16.5" customHeight="1">
      <c r="A291" s="289"/>
      <c r="B291" s="289"/>
      <c r="F291" s="292"/>
      <c r="G291" s="292"/>
      <c r="H291" s="292"/>
    </row>
    <row r="292" ht="16.5" customHeight="1">
      <c r="A292" s="289"/>
      <c r="B292" s="289"/>
      <c r="F292" s="292"/>
      <c r="G292" s="292"/>
      <c r="H292" s="292"/>
    </row>
    <row r="293" ht="16.5" customHeight="1">
      <c r="A293" s="289"/>
      <c r="B293" s="289"/>
      <c r="F293" s="292"/>
      <c r="G293" s="292"/>
      <c r="H293" s="292"/>
    </row>
    <row r="294" ht="16.5" customHeight="1">
      <c r="A294" s="289"/>
      <c r="B294" s="289"/>
      <c r="F294" s="292"/>
      <c r="G294" s="292"/>
      <c r="H294" s="292"/>
    </row>
    <row r="295" ht="16.5" customHeight="1">
      <c r="A295" s="289"/>
      <c r="B295" s="289"/>
      <c r="F295" s="292"/>
      <c r="G295" s="292"/>
      <c r="H295" s="292"/>
    </row>
    <row r="296" ht="16.5" customHeight="1">
      <c r="A296" s="289"/>
      <c r="B296" s="289"/>
      <c r="F296" s="292"/>
      <c r="G296" s="292"/>
      <c r="H296" s="292"/>
    </row>
    <row r="297" ht="16.5" customHeight="1">
      <c r="A297" s="289"/>
      <c r="B297" s="289"/>
      <c r="F297" s="292"/>
      <c r="G297" s="292"/>
      <c r="H297" s="292"/>
    </row>
    <row r="298" ht="16.5" customHeight="1">
      <c r="A298" s="289"/>
      <c r="B298" s="289"/>
      <c r="F298" s="292"/>
      <c r="G298" s="292"/>
      <c r="H298" s="292"/>
    </row>
    <row r="299" ht="16.5" customHeight="1">
      <c r="A299" s="289"/>
      <c r="B299" s="289"/>
      <c r="F299" s="292"/>
      <c r="G299" s="292"/>
      <c r="H299" s="292"/>
    </row>
    <row r="300" ht="16.5" customHeight="1">
      <c r="A300" s="289"/>
      <c r="B300" s="289"/>
      <c r="F300" s="292"/>
      <c r="G300" s="292"/>
      <c r="H300" s="292"/>
    </row>
    <row r="301" ht="16.5" customHeight="1">
      <c r="A301" s="289"/>
      <c r="B301" s="289"/>
      <c r="F301" s="292"/>
      <c r="G301" s="292"/>
      <c r="H301" s="292"/>
    </row>
    <row r="302" ht="16.5" customHeight="1">
      <c r="A302" s="289"/>
      <c r="B302" s="289"/>
      <c r="F302" s="292"/>
      <c r="G302" s="292"/>
      <c r="H302" s="292"/>
    </row>
    <row r="303" ht="16.5" customHeight="1">
      <c r="A303" s="289"/>
      <c r="B303" s="289"/>
      <c r="F303" s="292"/>
      <c r="G303" s="292"/>
      <c r="H303" s="292"/>
    </row>
    <row r="304" ht="16.5" customHeight="1">
      <c r="A304" s="289"/>
      <c r="B304" s="289"/>
      <c r="F304" s="292"/>
      <c r="G304" s="292"/>
      <c r="H304" s="292"/>
    </row>
    <row r="305" ht="16.5" customHeight="1">
      <c r="A305" s="289"/>
      <c r="B305" s="289"/>
      <c r="F305" s="292"/>
      <c r="G305" s="292"/>
      <c r="H305" s="292"/>
    </row>
    <row r="306" ht="16.5" customHeight="1">
      <c r="A306" s="289"/>
      <c r="B306" s="289"/>
      <c r="F306" s="292"/>
      <c r="G306" s="292"/>
      <c r="H306" s="292"/>
    </row>
    <row r="307" ht="16.5" customHeight="1">
      <c r="A307" s="289"/>
      <c r="B307" s="289"/>
      <c r="F307" s="292"/>
      <c r="G307" s="292"/>
      <c r="H307" s="292"/>
    </row>
    <row r="308" ht="16.5" customHeight="1">
      <c r="A308" s="289"/>
      <c r="B308" s="289"/>
      <c r="F308" s="292"/>
      <c r="G308" s="292"/>
      <c r="H308" s="292"/>
    </row>
    <row r="309" ht="16.5" customHeight="1">
      <c r="A309" s="289"/>
      <c r="B309" s="289"/>
      <c r="F309" s="292"/>
      <c r="G309" s="292"/>
      <c r="H309" s="292"/>
    </row>
    <row r="310" ht="16.5" customHeight="1">
      <c r="A310" s="289"/>
      <c r="B310" s="289"/>
      <c r="F310" s="292"/>
      <c r="G310" s="292"/>
      <c r="H310" s="292"/>
    </row>
    <row r="311" ht="16.5" customHeight="1">
      <c r="A311" s="289"/>
      <c r="B311" s="289"/>
      <c r="F311" s="292"/>
      <c r="G311" s="292"/>
      <c r="H311" s="292"/>
    </row>
    <row r="312" ht="16.5" customHeight="1">
      <c r="A312" s="289"/>
      <c r="B312" s="289"/>
      <c r="F312" s="292"/>
      <c r="G312" s="292"/>
      <c r="H312" s="292"/>
    </row>
    <row r="313" ht="16.5" customHeight="1">
      <c r="A313" s="289"/>
      <c r="B313" s="289"/>
      <c r="F313" s="292"/>
      <c r="G313" s="292"/>
      <c r="H313" s="292"/>
    </row>
    <row r="314" ht="16.5" customHeight="1">
      <c r="A314" s="289"/>
      <c r="B314" s="289"/>
      <c r="F314" s="292"/>
      <c r="G314" s="292"/>
      <c r="H314" s="292"/>
    </row>
    <row r="315" ht="16.5" customHeight="1">
      <c r="A315" s="289"/>
      <c r="B315" s="289"/>
      <c r="F315" s="292"/>
      <c r="G315" s="292"/>
      <c r="H315" s="292"/>
    </row>
    <row r="316" ht="16.5" customHeight="1">
      <c r="A316" s="289"/>
      <c r="B316" s="289"/>
      <c r="F316" s="292"/>
      <c r="G316" s="292"/>
      <c r="H316" s="292"/>
    </row>
    <row r="317" ht="16.5" customHeight="1">
      <c r="A317" s="289"/>
      <c r="B317" s="289"/>
      <c r="F317" s="292"/>
      <c r="G317" s="292"/>
      <c r="H317" s="292"/>
    </row>
    <row r="318" ht="16.5" customHeight="1">
      <c r="A318" s="289"/>
      <c r="B318" s="289"/>
      <c r="F318" s="292"/>
      <c r="G318" s="292"/>
      <c r="H318" s="292"/>
    </row>
    <row r="319" ht="16.5" customHeight="1">
      <c r="A319" s="289"/>
      <c r="B319" s="289"/>
      <c r="F319" s="292"/>
      <c r="G319" s="292"/>
      <c r="H319" s="292"/>
    </row>
    <row r="320" ht="16.5" customHeight="1">
      <c r="A320" s="289"/>
      <c r="B320" s="289"/>
      <c r="F320" s="292"/>
      <c r="G320" s="292"/>
      <c r="H320" s="292"/>
    </row>
    <row r="321" ht="16.5" customHeight="1">
      <c r="A321" s="289"/>
      <c r="B321" s="289"/>
      <c r="F321" s="292"/>
      <c r="G321" s="292"/>
      <c r="H321" s="292"/>
    </row>
    <row r="322" ht="16.5" customHeight="1">
      <c r="A322" s="289"/>
      <c r="B322" s="289"/>
      <c r="F322" s="292"/>
      <c r="G322" s="292"/>
      <c r="H322" s="292"/>
    </row>
    <row r="323" ht="16.5" customHeight="1">
      <c r="A323" s="289"/>
      <c r="B323" s="289"/>
      <c r="F323" s="292"/>
      <c r="G323" s="292"/>
      <c r="H323" s="292"/>
    </row>
    <row r="324" ht="16.5" customHeight="1">
      <c r="A324" s="289"/>
      <c r="B324" s="289"/>
      <c r="F324" s="292"/>
      <c r="G324" s="292"/>
      <c r="H324" s="292"/>
    </row>
    <row r="325" ht="16.5" customHeight="1">
      <c r="A325" s="289"/>
      <c r="B325" s="289"/>
      <c r="F325" s="292"/>
      <c r="G325" s="292"/>
      <c r="H325" s="292"/>
    </row>
    <row r="326" ht="16.5" customHeight="1">
      <c r="A326" s="289"/>
      <c r="B326" s="289"/>
      <c r="F326" s="292"/>
      <c r="G326" s="292"/>
      <c r="H326" s="292"/>
    </row>
    <row r="327" ht="16.5" customHeight="1">
      <c r="A327" s="289"/>
      <c r="B327" s="289"/>
      <c r="F327" s="292"/>
      <c r="G327" s="292"/>
      <c r="H327" s="292"/>
    </row>
    <row r="328" ht="16.5" customHeight="1">
      <c r="A328" s="289"/>
      <c r="B328" s="289"/>
      <c r="F328" s="292"/>
      <c r="G328" s="292"/>
      <c r="H328" s="292"/>
    </row>
    <row r="329" ht="16.5" customHeight="1">
      <c r="A329" s="289"/>
      <c r="B329" s="289"/>
      <c r="F329" s="292"/>
      <c r="G329" s="292"/>
      <c r="H329" s="292"/>
    </row>
    <row r="330" ht="16.5" customHeight="1">
      <c r="A330" s="289"/>
      <c r="B330" s="289"/>
      <c r="F330" s="292"/>
      <c r="G330" s="292"/>
      <c r="H330" s="292"/>
    </row>
    <row r="331" ht="16.5" customHeight="1">
      <c r="A331" s="289"/>
      <c r="B331" s="289"/>
      <c r="F331" s="292"/>
      <c r="G331" s="292"/>
      <c r="H331" s="292"/>
    </row>
    <row r="332" ht="16.5" customHeight="1">
      <c r="A332" s="289"/>
      <c r="B332" s="289"/>
      <c r="F332" s="292"/>
      <c r="G332" s="292"/>
      <c r="H332" s="292"/>
    </row>
    <row r="333" ht="16.5" customHeight="1">
      <c r="A333" s="289"/>
      <c r="B333" s="289"/>
      <c r="F333" s="292"/>
      <c r="G333" s="292"/>
      <c r="H333" s="292"/>
    </row>
    <row r="334" ht="16.5" customHeight="1">
      <c r="A334" s="289"/>
      <c r="B334" s="289"/>
      <c r="F334" s="292"/>
      <c r="G334" s="292"/>
      <c r="H334" s="292"/>
    </row>
    <row r="335" ht="16.5" customHeight="1">
      <c r="A335" s="289"/>
      <c r="B335" s="289"/>
      <c r="F335" s="292"/>
      <c r="G335" s="292"/>
      <c r="H335" s="292"/>
    </row>
    <row r="336" ht="16.5" customHeight="1">
      <c r="A336" s="289"/>
      <c r="B336" s="289"/>
      <c r="F336" s="292"/>
      <c r="G336" s="292"/>
      <c r="H336" s="292"/>
    </row>
    <row r="337" ht="16.5" customHeight="1">
      <c r="A337" s="289"/>
      <c r="B337" s="289"/>
      <c r="F337" s="292"/>
      <c r="G337" s="292"/>
      <c r="H337" s="292"/>
    </row>
    <row r="338" ht="16.5" customHeight="1">
      <c r="A338" s="289"/>
      <c r="B338" s="289"/>
      <c r="F338" s="292"/>
      <c r="G338" s="292"/>
      <c r="H338" s="292"/>
    </row>
    <row r="339" ht="16.5" customHeight="1">
      <c r="A339" s="289"/>
      <c r="B339" s="289"/>
      <c r="F339" s="292"/>
      <c r="G339" s="292"/>
      <c r="H339" s="292"/>
    </row>
    <row r="340" ht="16.5" customHeight="1">
      <c r="A340" s="289"/>
      <c r="B340" s="289"/>
      <c r="F340" s="292"/>
      <c r="G340" s="292"/>
      <c r="H340" s="292"/>
    </row>
    <row r="341" ht="16.5" customHeight="1">
      <c r="A341" s="289"/>
      <c r="B341" s="289"/>
      <c r="F341" s="292"/>
      <c r="G341" s="292"/>
      <c r="H341" s="292"/>
    </row>
    <row r="342" ht="16.5" customHeight="1">
      <c r="A342" s="289"/>
      <c r="B342" s="289"/>
      <c r="F342" s="292"/>
      <c r="G342" s="292"/>
      <c r="H342" s="292"/>
    </row>
    <row r="343" ht="16.5" customHeight="1">
      <c r="A343" s="289"/>
      <c r="B343" s="289"/>
      <c r="F343" s="292"/>
      <c r="G343" s="292"/>
      <c r="H343" s="292"/>
    </row>
    <row r="344" ht="16.5" customHeight="1">
      <c r="A344" s="289"/>
      <c r="B344" s="289"/>
      <c r="F344" s="292"/>
      <c r="G344" s="292"/>
      <c r="H344" s="292"/>
    </row>
    <row r="345" ht="16.5" customHeight="1">
      <c r="A345" s="289"/>
      <c r="B345" s="289"/>
      <c r="F345" s="292"/>
      <c r="G345" s="292"/>
      <c r="H345" s="292"/>
    </row>
    <row r="346" ht="16.5" customHeight="1">
      <c r="A346" s="289"/>
      <c r="B346" s="289"/>
      <c r="F346" s="292"/>
      <c r="G346" s="292"/>
      <c r="H346" s="292"/>
    </row>
    <row r="347" ht="16.5" customHeight="1">
      <c r="A347" s="289"/>
      <c r="B347" s="289"/>
      <c r="F347" s="292"/>
      <c r="G347" s="292"/>
      <c r="H347" s="292"/>
    </row>
    <row r="348" ht="16.5" customHeight="1">
      <c r="A348" s="289"/>
      <c r="B348" s="289"/>
      <c r="F348" s="292"/>
      <c r="G348" s="292"/>
      <c r="H348" s="292"/>
    </row>
    <row r="349" ht="16.5" customHeight="1">
      <c r="A349" s="289"/>
      <c r="B349" s="289"/>
      <c r="F349" s="292"/>
      <c r="G349" s="292"/>
      <c r="H349" s="292"/>
    </row>
    <row r="350" ht="16.5" customHeight="1">
      <c r="A350" s="289"/>
      <c r="B350" s="289"/>
      <c r="F350" s="292"/>
      <c r="G350" s="292"/>
      <c r="H350" s="292"/>
    </row>
    <row r="351" ht="16.5" customHeight="1">
      <c r="A351" s="289"/>
      <c r="B351" s="289"/>
      <c r="F351" s="292"/>
      <c r="G351" s="292"/>
      <c r="H351" s="292"/>
    </row>
    <row r="352" ht="16.5" customHeight="1">
      <c r="A352" s="289"/>
      <c r="B352" s="289"/>
      <c r="F352" s="292"/>
      <c r="G352" s="292"/>
      <c r="H352" s="292"/>
    </row>
    <row r="353" ht="16.5" customHeight="1">
      <c r="A353" s="289"/>
      <c r="B353" s="289"/>
      <c r="F353" s="292"/>
      <c r="G353" s="292"/>
      <c r="H353" s="292"/>
    </row>
    <row r="354" ht="16.5" customHeight="1">
      <c r="A354" s="289"/>
      <c r="B354" s="289"/>
      <c r="F354" s="292"/>
      <c r="G354" s="292"/>
      <c r="H354" s="292"/>
    </row>
    <row r="355" ht="16.5" customHeight="1">
      <c r="A355" s="289"/>
      <c r="B355" s="289"/>
      <c r="F355" s="292"/>
      <c r="G355" s="292"/>
      <c r="H355" s="292"/>
    </row>
    <row r="356" ht="16.5" customHeight="1">
      <c r="A356" s="289"/>
      <c r="B356" s="289"/>
      <c r="F356" s="292"/>
      <c r="G356" s="292"/>
      <c r="H356" s="292"/>
    </row>
    <row r="357" ht="16.5" customHeight="1">
      <c r="A357" s="289"/>
      <c r="B357" s="289"/>
      <c r="F357" s="292"/>
      <c r="G357" s="292"/>
      <c r="H357" s="292"/>
    </row>
    <row r="358" ht="16.5" customHeight="1">
      <c r="A358" s="289"/>
      <c r="B358" s="289"/>
      <c r="F358" s="292"/>
      <c r="G358" s="292"/>
      <c r="H358" s="292"/>
    </row>
    <row r="359" ht="16.5" customHeight="1">
      <c r="A359" s="289"/>
      <c r="B359" s="289"/>
      <c r="F359" s="292"/>
      <c r="G359" s="292"/>
      <c r="H359" s="292"/>
    </row>
    <row r="360" ht="16.5" customHeight="1">
      <c r="A360" s="289"/>
      <c r="B360" s="289"/>
      <c r="F360" s="292"/>
      <c r="G360" s="292"/>
      <c r="H360" s="292"/>
    </row>
    <row r="361" ht="16.5" customHeight="1">
      <c r="A361" s="289"/>
      <c r="B361" s="289"/>
      <c r="F361" s="292"/>
      <c r="G361" s="292"/>
      <c r="H361" s="292"/>
    </row>
    <row r="362" ht="16.5" customHeight="1">
      <c r="A362" s="289"/>
      <c r="B362" s="289"/>
      <c r="F362" s="292"/>
      <c r="G362" s="292"/>
      <c r="H362" s="292"/>
    </row>
    <row r="363" ht="16.5" customHeight="1">
      <c r="A363" s="289"/>
      <c r="B363" s="289"/>
      <c r="F363" s="292"/>
      <c r="G363" s="292"/>
      <c r="H363" s="292"/>
    </row>
    <row r="364" ht="16.5" customHeight="1">
      <c r="A364" s="289"/>
      <c r="B364" s="289"/>
      <c r="F364" s="292"/>
      <c r="G364" s="292"/>
      <c r="H364" s="292"/>
    </row>
    <row r="365" ht="16.5" customHeight="1">
      <c r="A365" s="289"/>
      <c r="B365" s="289"/>
      <c r="F365" s="292"/>
      <c r="G365" s="292"/>
      <c r="H365" s="292"/>
    </row>
    <row r="366" ht="16.5" customHeight="1">
      <c r="A366" s="289"/>
      <c r="B366" s="289"/>
      <c r="F366" s="292"/>
      <c r="G366" s="292"/>
      <c r="H366" s="292"/>
    </row>
    <row r="367" ht="16.5" customHeight="1">
      <c r="A367" s="289"/>
      <c r="B367" s="289"/>
      <c r="F367" s="292"/>
      <c r="G367" s="292"/>
      <c r="H367" s="292"/>
    </row>
    <row r="368" ht="16.5" customHeight="1">
      <c r="A368" s="289"/>
      <c r="B368" s="289"/>
      <c r="F368" s="292"/>
      <c r="G368" s="292"/>
      <c r="H368" s="292"/>
    </row>
    <row r="369" ht="16.5" customHeight="1">
      <c r="A369" s="289"/>
      <c r="B369" s="289"/>
      <c r="F369" s="292"/>
      <c r="G369" s="292"/>
      <c r="H369" s="292"/>
    </row>
    <row r="370" ht="16.5" customHeight="1">
      <c r="A370" s="289"/>
      <c r="B370" s="289"/>
      <c r="F370" s="292"/>
      <c r="G370" s="292"/>
      <c r="H370" s="292"/>
    </row>
    <row r="371" ht="16.5" customHeight="1">
      <c r="A371" s="289"/>
      <c r="B371" s="289"/>
      <c r="F371" s="292"/>
      <c r="G371" s="292"/>
      <c r="H371" s="292"/>
    </row>
    <row r="372" ht="16.5" customHeight="1">
      <c r="A372" s="289"/>
      <c r="B372" s="289"/>
      <c r="F372" s="292"/>
      <c r="G372" s="292"/>
      <c r="H372" s="292"/>
    </row>
    <row r="373" ht="16.5" customHeight="1">
      <c r="A373" s="289"/>
      <c r="B373" s="289"/>
      <c r="F373" s="292"/>
      <c r="G373" s="292"/>
      <c r="H373" s="292"/>
    </row>
    <row r="374" ht="16.5" customHeight="1">
      <c r="A374" s="289"/>
      <c r="B374" s="289"/>
      <c r="F374" s="292"/>
      <c r="G374" s="292"/>
      <c r="H374" s="292"/>
    </row>
    <row r="375" ht="16.5" customHeight="1">
      <c r="A375" s="289"/>
      <c r="B375" s="289"/>
      <c r="F375" s="292"/>
      <c r="G375" s="292"/>
      <c r="H375" s="292"/>
    </row>
    <row r="376" ht="16.5" customHeight="1">
      <c r="A376" s="289"/>
      <c r="B376" s="289"/>
      <c r="F376" s="292"/>
      <c r="G376" s="292"/>
      <c r="H376" s="292"/>
    </row>
    <row r="377" ht="16.5" customHeight="1">
      <c r="A377" s="289"/>
      <c r="B377" s="289"/>
      <c r="F377" s="292"/>
      <c r="G377" s="292"/>
      <c r="H377" s="292"/>
    </row>
    <row r="378" ht="16.5" customHeight="1">
      <c r="A378" s="289"/>
      <c r="B378" s="289"/>
      <c r="F378" s="292"/>
      <c r="G378" s="292"/>
      <c r="H378" s="292"/>
    </row>
    <row r="379" ht="16.5" customHeight="1">
      <c r="A379" s="289"/>
      <c r="B379" s="289"/>
      <c r="F379" s="292"/>
      <c r="G379" s="292"/>
      <c r="H379" s="292"/>
    </row>
    <row r="380" ht="16.5" customHeight="1">
      <c r="A380" s="289"/>
      <c r="B380" s="289"/>
      <c r="F380" s="292"/>
      <c r="G380" s="292"/>
      <c r="H380" s="292"/>
    </row>
    <row r="381" ht="16.5" customHeight="1">
      <c r="A381" s="289"/>
      <c r="B381" s="289"/>
      <c r="F381" s="292"/>
      <c r="G381" s="292"/>
      <c r="H381" s="292"/>
    </row>
    <row r="382" ht="16.5" customHeight="1">
      <c r="A382" s="289"/>
      <c r="B382" s="289"/>
      <c r="F382" s="292"/>
      <c r="G382" s="292"/>
      <c r="H382" s="292"/>
    </row>
    <row r="383" ht="16.5" customHeight="1">
      <c r="A383" s="289"/>
      <c r="B383" s="289"/>
      <c r="F383" s="292"/>
      <c r="G383" s="292"/>
      <c r="H383" s="292"/>
    </row>
    <row r="384" ht="16.5" customHeight="1">
      <c r="A384" s="289"/>
      <c r="B384" s="289"/>
      <c r="F384" s="292"/>
      <c r="G384" s="292"/>
      <c r="H384" s="292"/>
    </row>
    <row r="385" ht="16.5" customHeight="1">
      <c r="A385" s="289"/>
      <c r="B385" s="289"/>
      <c r="F385" s="292"/>
      <c r="G385" s="292"/>
      <c r="H385" s="292"/>
    </row>
    <row r="386" ht="16.5" customHeight="1">
      <c r="A386" s="289"/>
      <c r="B386" s="289"/>
      <c r="F386" s="292"/>
      <c r="G386" s="292"/>
      <c r="H386" s="292"/>
    </row>
    <row r="387" ht="16.5" customHeight="1">
      <c r="A387" s="289"/>
      <c r="B387" s="289"/>
      <c r="F387" s="292"/>
      <c r="G387" s="292"/>
      <c r="H387" s="292"/>
    </row>
    <row r="388" ht="16.5" customHeight="1">
      <c r="A388" s="289"/>
      <c r="B388" s="289"/>
      <c r="F388" s="292"/>
      <c r="G388" s="292"/>
      <c r="H388" s="292"/>
    </row>
    <row r="389" ht="16.5" customHeight="1">
      <c r="A389" s="289"/>
      <c r="B389" s="289"/>
      <c r="F389" s="292"/>
      <c r="G389" s="292"/>
      <c r="H389" s="292"/>
    </row>
    <row r="390" ht="16.5" customHeight="1">
      <c r="A390" s="289"/>
      <c r="B390" s="289"/>
      <c r="F390" s="292"/>
      <c r="G390" s="292"/>
      <c r="H390" s="292"/>
    </row>
    <row r="391" ht="16.5" customHeight="1">
      <c r="A391" s="289"/>
      <c r="B391" s="289"/>
      <c r="F391" s="292"/>
      <c r="G391" s="292"/>
      <c r="H391" s="292"/>
    </row>
    <row r="392" ht="16.5" customHeight="1">
      <c r="A392" s="289"/>
      <c r="B392" s="289"/>
      <c r="F392" s="292"/>
      <c r="G392" s="292"/>
      <c r="H392" s="292"/>
    </row>
    <row r="393" ht="16.5" customHeight="1">
      <c r="A393" s="289"/>
      <c r="B393" s="289"/>
      <c r="F393" s="292"/>
      <c r="G393" s="292"/>
      <c r="H393" s="292"/>
    </row>
    <row r="394" ht="16.5" customHeight="1">
      <c r="A394" s="289"/>
      <c r="B394" s="289"/>
      <c r="F394" s="292"/>
      <c r="G394" s="292"/>
      <c r="H394" s="292"/>
    </row>
    <row r="395" ht="16.5" customHeight="1">
      <c r="A395" s="289"/>
      <c r="B395" s="289"/>
      <c r="F395" s="292"/>
      <c r="G395" s="292"/>
      <c r="H395" s="292"/>
    </row>
    <row r="396" ht="16.5" customHeight="1">
      <c r="A396" s="289"/>
      <c r="B396" s="289"/>
      <c r="F396" s="292"/>
      <c r="G396" s="292"/>
      <c r="H396" s="292"/>
    </row>
    <row r="397" ht="16.5" customHeight="1">
      <c r="A397" s="289"/>
      <c r="B397" s="289"/>
      <c r="F397" s="292"/>
      <c r="G397" s="292"/>
      <c r="H397" s="292"/>
    </row>
    <row r="398" ht="16.5" customHeight="1">
      <c r="A398" s="289"/>
      <c r="B398" s="289"/>
      <c r="F398" s="292"/>
      <c r="G398" s="292"/>
      <c r="H398" s="292"/>
    </row>
    <row r="399" ht="16.5" customHeight="1">
      <c r="A399" s="289"/>
      <c r="B399" s="289"/>
      <c r="F399" s="292"/>
      <c r="G399" s="292"/>
      <c r="H399" s="292"/>
    </row>
    <row r="400" ht="16.5" customHeight="1">
      <c r="A400" s="289"/>
      <c r="B400" s="289"/>
      <c r="F400" s="292"/>
      <c r="G400" s="292"/>
      <c r="H400" s="292"/>
    </row>
    <row r="401" ht="16.5" customHeight="1">
      <c r="A401" s="289"/>
      <c r="B401" s="289"/>
      <c r="F401" s="292"/>
      <c r="G401" s="292"/>
      <c r="H401" s="292"/>
    </row>
    <row r="402" ht="16.5" customHeight="1">
      <c r="A402" s="289"/>
      <c r="B402" s="289"/>
      <c r="F402" s="292"/>
      <c r="G402" s="292"/>
      <c r="H402" s="292"/>
    </row>
    <row r="403" ht="16.5" customHeight="1">
      <c r="A403" s="289"/>
      <c r="B403" s="289"/>
      <c r="F403" s="292"/>
      <c r="G403" s="292"/>
      <c r="H403" s="292"/>
    </row>
    <row r="404" ht="16.5" customHeight="1">
      <c r="A404" s="289"/>
      <c r="B404" s="289"/>
      <c r="F404" s="292"/>
      <c r="G404" s="292"/>
      <c r="H404" s="292"/>
    </row>
    <row r="405" ht="16.5" customHeight="1">
      <c r="A405" s="289"/>
      <c r="B405" s="289"/>
      <c r="F405" s="292"/>
      <c r="G405" s="292"/>
      <c r="H405" s="292"/>
    </row>
    <row r="406" ht="16.5" customHeight="1">
      <c r="A406" s="289"/>
      <c r="B406" s="289"/>
      <c r="F406" s="292"/>
      <c r="G406" s="292"/>
      <c r="H406" s="292"/>
    </row>
    <row r="407" ht="16.5" customHeight="1">
      <c r="A407" s="289"/>
      <c r="B407" s="289"/>
      <c r="F407" s="292"/>
      <c r="G407" s="292"/>
      <c r="H407" s="292"/>
    </row>
    <row r="408" ht="16.5" customHeight="1">
      <c r="A408" s="289"/>
      <c r="B408" s="289"/>
      <c r="F408" s="292"/>
      <c r="G408" s="292"/>
      <c r="H408" s="292"/>
    </row>
    <row r="409" ht="16.5" customHeight="1">
      <c r="A409" s="289"/>
      <c r="B409" s="289"/>
      <c r="F409" s="292"/>
      <c r="G409" s="292"/>
      <c r="H409" s="292"/>
    </row>
    <row r="410" ht="16.5" customHeight="1">
      <c r="A410" s="289"/>
      <c r="B410" s="289"/>
      <c r="F410" s="292"/>
      <c r="G410" s="292"/>
      <c r="H410" s="292"/>
    </row>
    <row r="411" ht="16.5" customHeight="1">
      <c r="A411" s="289"/>
      <c r="B411" s="289"/>
      <c r="F411" s="292"/>
      <c r="G411" s="292"/>
      <c r="H411" s="292"/>
    </row>
    <row r="412" ht="16.5" customHeight="1">
      <c r="A412" s="289"/>
      <c r="B412" s="289"/>
      <c r="F412" s="292"/>
      <c r="G412" s="292"/>
      <c r="H412" s="292"/>
    </row>
    <row r="413" ht="16.5" customHeight="1">
      <c r="A413" s="289"/>
      <c r="B413" s="289"/>
      <c r="F413" s="292"/>
      <c r="G413" s="292"/>
      <c r="H413" s="292"/>
    </row>
    <row r="414" ht="16.5" customHeight="1">
      <c r="A414" s="289"/>
      <c r="B414" s="289"/>
      <c r="F414" s="292"/>
      <c r="G414" s="292"/>
      <c r="H414" s="292"/>
    </row>
    <row r="415" ht="16.5" customHeight="1">
      <c r="A415" s="289"/>
      <c r="B415" s="289"/>
      <c r="F415" s="292"/>
      <c r="G415" s="292"/>
      <c r="H415" s="292"/>
    </row>
    <row r="416" ht="16.5" customHeight="1">
      <c r="A416" s="289"/>
      <c r="B416" s="289"/>
      <c r="F416" s="292"/>
      <c r="G416" s="292"/>
      <c r="H416" s="292"/>
    </row>
    <row r="417" ht="16.5" customHeight="1">
      <c r="A417" s="289"/>
      <c r="B417" s="289"/>
      <c r="F417" s="292"/>
      <c r="G417" s="292"/>
      <c r="H417" s="292"/>
    </row>
    <row r="418" ht="16.5" customHeight="1">
      <c r="A418" s="289"/>
      <c r="B418" s="289"/>
      <c r="F418" s="292"/>
      <c r="G418" s="292"/>
      <c r="H418" s="292"/>
    </row>
    <row r="419" ht="16.5" customHeight="1">
      <c r="A419" s="289"/>
      <c r="B419" s="289"/>
      <c r="F419" s="292"/>
      <c r="G419" s="292"/>
      <c r="H419" s="292"/>
    </row>
    <row r="420" ht="16.5" customHeight="1">
      <c r="A420" s="289"/>
      <c r="B420" s="289"/>
      <c r="F420" s="292"/>
      <c r="G420" s="292"/>
      <c r="H420" s="292"/>
    </row>
    <row r="421" ht="16.5" customHeight="1">
      <c r="A421" s="289"/>
      <c r="B421" s="289"/>
      <c r="F421" s="292"/>
      <c r="G421" s="292"/>
      <c r="H421" s="292"/>
    </row>
    <row r="422" ht="16.5" customHeight="1">
      <c r="A422" s="289"/>
      <c r="B422" s="289"/>
      <c r="F422" s="292"/>
      <c r="G422" s="292"/>
      <c r="H422" s="292"/>
    </row>
    <row r="423" ht="16.5" customHeight="1">
      <c r="A423" s="289"/>
      <c r="B423" s="289"/>
      <c r="F423" s="292"/>
      <c r="G423" s="292"/>
      <c r="H423" s="292"/>
    </row>
    <row r="424" ht="16.5" customHeight="1">
      <c r="A424" s="289"/>
      <c r="B424" s="289"/>
      <c r="F424" s="292"/>
      <c r="G424" s="292"/>
      <c r="H424" s="292"/>
    </row>
    <row r="425" ht="16.5" customHeight="1">
      <c r="A425" s="289"/>
      <c r="B425" s="289"/>
      <c r="F425" s="292"/>
      <c r="G425" s="292"/>
      <c r="H425" s="292"/>
    </row>
    <row r="426" ht="16.5" customHeight="1">
      <c r="A426" s="289"/>
      <c r="B426" s="289"/>
      <c r="F426" s="292"/>
      <c r="G426" s="292"/>
      <c r="H426" s="292"/>
    </row>
    <row r="427" ht="16.5" customHeight="1">
      <c r="A427" s="289"/>
      <c r="B427" s="289"/>
      <c r="F427" s="292"/>
      <c r="G427" s="292"/>
      <c r="H427" s="292"/>
    </row>
    <row r="428" ht="16.5" customHeight="1">
      <c r="A428" s="289"/>
      <c r="B428" s="289"/>
      <c r="F428" s="292"/>
      <c r="G428" s="292"/>
      <c r="H428" s="292"/>
    </row>
    <row r="429" ht="16.5" customHeight="1">
      <c r="A429" s="289"/>
      <c r="B429" s="289"/>
      <c r="F429" s="292"/>
      <c r="G429" s="292"/>
      <c r="H429" s="292"/>
    </row>
    <row r="430" ht="16.5" customHeight="1">
      <c r="A430" s="289"/>
      <c r="B430" s="289"/>
      <c r="F430" s="292"/>
      <c r="G430" s="292"/>
      <c r="H430" s="292"/>
    </row>
    <row r="431" ht="16.5" customHeight="1">
      <c r="A431" s="289"/>
      <c r="B431" s="289"/>
      <c r="F431" s="292"/>
      <c r="G431" s="292"/>
      <c r="H431" s="292"/>
    </row>
    <row r="432" ht="16.5" customHeight="1">
      <c r="A432" s="289"/>
      <c r="B432" s="289"/>
      <c r="F432" s="292"/>
      <c r="G432" s="292"/>
      <c r="H432" s="292"/>
    </row>
    <row r="433" ht="16.5" customHeight="1">
      <c r="A433" s="289"/>
      <c r="B433" s="289"/>
      <c r="F433" s="292"/>
      <c r="G433" s="292"/>
      <c r="H433" s="292"/>
    </row>
    <row r="434" ht="16.5" customHeight="1">
      <c r="A434" s="289"/>
      <c r="B434" s="289"/>
      <c r="F434" s="292"/>
      <c r="G434" s="292"/>
      <c r="H434" s="292"/>
    </row>
    <row r="435" ht="16.5" customHeight="1">
      <c r="A435" s="289"/>
      <c r="B435" s="289"/>
      <c r="F435" s="292"/>
      <c r="G435" s="292"/>
      <c r="H435" s="292"/>
    </row>
    <row r="436" ht="16.5" customHeight="1">
      <c r="A436" s="289"/>
      <c r="B436" s="289"/>
      <c r="F436" s="292"/>
      <c r="G436" s="292"/>
      <c r="H436" s="292"/>
    </row>
    <row r="437" ht="16.5" customHeight="1">
      <c r="A437" s="289"/>
      <c r="B437" s="289"/>
      <c r="F437" s="292"/>
      <c r="G437" s="292"/>
      <c r="H437" s="292"/>
    </row>
    <row r="438" ht="16.5" customHeight="1">
      <c r="A438" s="289"/>
      <c r="B438" s="289"/>
      <c r="F438" s="292"/>
      <c r="G438" s="292"/>
      <c r="H438" s="292"/>
    </row>
    <row r="439" ht="16.5" customHeight="1">
      <c r="A439" s="289"/>
      <c r="B439" s="289"/>
      <c r="F439" s="292"/>
      <c r="G439" s="292"/>
      <c r="H439" s="292"/>
    </row>
    <row r="440" ht="16.5" customHeight="1">
      <c r="A440" s="289"/>
      <c r="B440" s="289"/>
      <c r="F440" s="292"/>
      <c r="G440" s="292"/>
      <c r="H440" s="292"/>
    </row>
    <row r="441" ht="16.5" customHeight="1">
      <c r="A441" s="289"/>
      <c r="B441" s="289"/>
      <c r="F441" s="292"/>
      <c r="G441" s="292"/>
      <c r="H441" s="292"/>
    </row>
    <row r="442" ht="16.5" customHeight="1">
      <c r="A442" s="289"/>
      <c r="B442" s="289"/>
      <c r="F442" s="292"/>
      <c r="G442" s="292"/>
      <c r="H442" s="292"/>
    </row>
    <row r="443" ht="16.5" customHeight="1">
      <c r="A443" s="289"/>
      <c r="B443" s="289"/>
      <c r="F443" s="292"/>
      <c r="G443" s="292"/>
      <c r="H443" s="292"/>
    </row>
    <row r="444" ht="16.5" customHeight="1">
      <c r="A444" s="289"/>
      <c r="B444" s="289"/>
      <c r="F444" s="292"/>
      <c r="G444" s="292"/>
      <c r="H444" s="292"/>
    </row>
    <row r="445" ht="16.5" customHeight="1">
      <c r="A445" s="289"/>
      <c r="B445" s="289"/>
      <c r="F445" s="292"/>
      <c r="G445" s="292"/>
      <c r="H445" s="292"/>
    </row>
    <row r="446" ht="16.5" customHeight="1">
      <c r="A446" s="289"/>
      <c r="B446" s="289"/>
      <c r="F446" s="292"/>
      <c r="G446" s="292"/>
      <c r="H446" s="292"/>
    </row>
    <row r="447" ht="16.5" customHeight="1">
      <c r="A447" s="289"/>
      <c r="B447" s="289"/>
      <c r="F447" s="292"/>
      <c r="G447" s="292"/>
      <c r="H447" s="292"/>
    </row>
    <row r="448" ht="16.5" customHeight="1">
      <c r="A448" s="289"/>
      <c r="B448" s="289"/>
      <c r="F448" s="292"/>
      <c r="G448" s="292"/>
      <c r="H448" s="292"/>
    </row>
    <row r="449" ht="16.5" customHeight="1">
      <c r="A449" s="289"/>
      <c r="B449" s="289"/>
      <c r="F449" s="292"/>
      <c r="G449" s="292"/>
      <c r="H449" s="292"/>
    </row>
    <row r="450" ht="16.5" customHeight="1">
      <c r="A450" s="289"/>
      <c r="B450" s="289"/>
      <c r="F450" s="292"/>
      <c r="G450" s="292"/>
      <c r="H450" s="292"/>
    </row>
    <row r="451" ht="16.5" customHeight="1">
      <c r="A451" s="289"/>
      <c r="B451" s="289"/>
      <c r="F451" s="292"/>
      <c r="G451" s="292"/>
      <c r="H451" s="292"/>
    </row>
    <row r="452" ht="16.5" customHeight="1">
      <c r="A452" s="289"/>
      <c r="B452" s="289"/>
      <c r="F452" s="292"/>
      <c r="G452" s="292"/>
      <c r="H452" s="292"/>
    </row>
    <row r="453" ht="16.5" customHeight="1">
      <c r="A453" s="289"/>
      <c r="B453" s="289"/>
      <c r="F453" s="292"/>
      <c r="G453" s="292"/>
      <c r="H453" s="292"/>
    </row>
    <row r="454" ht="16.5" customHeight="1">
      <c r="A454" s="289"/>
      <c r="B454" s="289"/>
      <c r="F454" s="292"/>
      <c r="G454" s="292"/>
      <c r="H454" s="292"/>
    </row>
    <row r="455" ht="16.5" customHeight="1">
      <c r="A455" s="289"/>
      <c r="B455" s="289"/>
      <c r="F455" s="292"/>
      <c r="G455" s="292"/>
      <c r="H455" s="292"/>
    </row>
    <row r="456" ht="16.5" customHeight="1">
      <c r="A456" s="289"/>
      <c r="B456" s="289"/>
      <c r="F456" s="292"/>
      <c r="G456" s="292"/>
      <c r="H456" s="292"/>
    </row>
    <row r="457" ht="16.5" customHeight="1">
      <c r="A457" s="289"/>
      <c r="B457" s="289"/>
      <c r="F457" s="292"/>
      <c r="G457" s="292"/>
      <c r="H457" s="292"/>
    </row>
    <row r="458" ht="16.5" customHeight="1">
      <c r="A458" s="289"/>
      <c r="B458" s="289"/>
      <c r="F458" s="292"/>
      <c r="G458" s="292"/>
      <c r="H458" s="292"/>
    </row>
    <row r="459" ht="16.5" customHeight="1">
      <c r="A459" s="289"/>
      <c r="B459" s="289"/>
      <c r="F459" s="292"/>
      <c r="G459" s="292"/>
      <c r="H459" s="292"/>
    </row>
    <row r="460" ht="16.5" customHeight="1">
      <c r="A460" s="289"/>
      <c r="B460" s="289"/>
      <c r="F460" s="292"/>
      <c r="G460" s="292"/>
      <c r="H460" s="292"/>
    </row>
    <row r="461" ht="16.5" customHeight="1">
      <c r="A461" s="289"/>
      <c r="B461" s="289"/>
      <c r="F461" s="292"/>
      <c r="G461" s="292"/>
      <c r="H461" s="292"/>
    </row>
    <row r="462" ht="16.5" customHeight="1">
      <c r="A462" s="289"/>
      <c r="B462" s="289"/>
      <c r="F462" s="292"/>
      <c r="G462" s="292"/>
      <c r="H462" s="292"/>
    </row>
    <row r="463" ht="16.5" customHeight="1">
      <c r="A463" s="289"/>
      <c r="B463" s="289"/>
      <c r="F463" s="292"/>
      <c r="G463" s="292"/>
      <c r="H463" s="292"/>
    </row>
    <row r="464" ht="16.5" customHeight="1">
      <c r="A464" s="289"/>
      <c r="B464" s="289"/>
      <c r="F464" s="292"/>
      <c r="G464" s="292"/>
      <c r="H464" s="292"/>
    </row>
    <row r="465" ht="16.5" customHeight="1">
      <c r="A465" s="289"/>
      <c r="B465" s="289"/>
      <c r="F465" s="292"/>
      <c r="G465" s="292"/>
      <c r="H465" s="292"/>
    </row>
    <row r="466" ht="16.5" customHeight="1">
      <c r="A466" s="289"/>
      <c r="B466" s="289"/>
      <c r="F466" s="292"/>
      <c r="G466" s="292"/>
      <c r="H466" s="292"/>
    </row>
    <row r="467" ht="16.5" customHeight="1">
      <c r="A467" s="289"/>
      <c r="B467" s="289"/>
      <c r="F467" s="292"/>
      <c r="G467" s="292"/>
      <c r="H467" s="292"/>
    </row>
    <row r="468" ht="16.5" customHeight="1">
      <c r="A468" s="289"/>
      <c r="B468" s="289"/>
      <c r="F468" s="292"/>
      <c r="G468" s="292"/>
      <c r="H468" s="292"/>
    </row>
    <row r="469" ht="16.5" customHeight="1">
      <c r="A469" s="289"/>
      <c r="B469" s="289"/>
      <c r="F469" s="292"/>
      <c r="G469" s="292"/>
      <c r="H469" s="292"/>
    </row>
    <row r="470" ht="16.5" customHeight="1">
      <c r="A470" s="289"/>
      <c r="B470" s="289"/>
      <c r="F470" s="292"/>
      <c r="G470" s="292"/>
      <c r="H470" s="292"/>
    </row>
    <row r="471" ht="16.5" customHeight="1">
      <c r="A471" s="289"/>
      <c r="B471" s="289"/>
      <c r="F471" s="292"/>
      <c r="G471" s="292"/>
      <c r="H471" s="292"/>
    </row>
    <row r="472" ht="16.5" customHeight="1">
      <c r="A472" s="289"/>
      <c r="B472" s="289"/>
      <c r="F472" s="292"/>
      <c r="G472" s="292"/>
      <c r="H472" s="292"/>
    </row>
    <row r="473" ht="16.5" customHeight="1">
      <c r="A473" s="289"/>
      <c r="B473" s="289"/>
      <c r="F473" s="292"/>
      <c r="G473" s="292"/>
      <c r="H473" s="292"/>
    </row>
    <row r="474" ht="16.5" customHeight="1">
      <c r="A474" s="289"/>
      <c r="B474" s="289"/>
      <c r="F474" s="292"/>
      <c r="G474" s="292"/>
      <c r="H474" s="292"/>
    </row>
    <row r="475" ht="16.5" customHeight="1">
      <c r="A475" s="289"/>
      <c r="B475" s="289"/>
      <c r="F475" s="292"/>
      <c r="G475" s="292"/>
      <c r="H475" s="292"/>
    </row>
    <row r="476" ht="16.5" customHeight="1">
      <c r="A476" s="289"/>
      <c r="B476" s="289"/>
      <c r="F476" s="292"/>
      <c r="G476" s="292"/>
      <c r="H476" s="292"/>
    </row>
    <row r="477" ht="16.5" customHeight="1">
      <c r="A477" s="289"/>
      <c r="B477" s="289"/>
      <c r="F477" s="292"/>
      <c r="G477" s="292"/>
      <c r="H477" s="292"/>
    </row>
    <row r="478" ht="16.5" customHeight="1">
      <c r="A478" s="289"/>
      <c r="B478" s="289"/>
      <c r="F478" s="292"/>
      <c r="G478" s="292"/>
      <c r="H478" s="292"/>
    </row>
    <row r="479" ht="16.5" customHeight="1">
      <c r="A479" s="289"/>
      <c r="B479" s="289"/>
      <c r="F479" s="292"/>
      <c r="G479" s="292"/>
      <c r="H479" s="292"/>
    </row>
    <row r="480" ht="16.5" customHeight="1">
      <c r="A480" s="289"/>
      <c r="B480" s="289"/>
      <c r="F480" s="292"/>
      <c r="G480" s="292"/>
      <c r="H480" s="292"/>
    </row>
    <row r="481" ht="16.5" customHeight="1">
      <c r="A481" s="289"/>
      <c r="B481" s="289"/>
      <c r="F481" s="292"/>
      <c r="G481" s="292"/>
      <c r="H481" s="292"/>
    </row>
    <row r="482" ht="16.5" customHeight="1">
      <c r="A482" s="289"/>
      <c r="B482" s="289"/>
      <c r="F482" s="292"/>
      <c r="G482" s="292"/>
      <c r="H482" s="292"/>
    </row>
    <row r="483" ht="16.5" customHeight="1">
      <c r="A483" s="289"/>
      <c r="B483" s="289"/>
      <c r="F483" s="292"/>
      <c r="G483" s="292"/>
      <c r="H483" s="292"/>
    </row>
    <row r="484" ht="16.5" customHeight="1">
      <c r="A484" s="289"/>
      <c r="B484" s="289"/>
      <c r="F484" s="292"/>
      <c r="G484" s="292"/>
      <c r="H484" s="292"/>
    </row>
    <row r="485" ht="16.5" customHeight="1">
      <c r="A485" s="289"/>
      <c r="B485" s="289"/>
      <c r="F485" s="292"/>
      <c r="G485" s="292"/>
      <c r="H485" s="292"/>
    </row>
    <row r="486" ht="16.5" customHeight="1">
      <c r="A486" s="289"/>
      <c r="B486" s="289"/>
      <c r="F486" s="292"/>
      <c r="G486" s="292"/>
      <c r="H486" s="292"/>
    </row>
    <row r="487" ht="16.5" customHeight="1">
      <c r="A487" s="289"/>
      <c r="B487" s="289"/>
      <c r="F487" s="292"/>
      <c r="G487" s="292"/>
      <c r="H487" s="292"/>
    </row>
    <row r="488" ht="16.5" customHeight="1">
      <c r="A488" s="289"/>
      <c r="B488" s="289"/>
      <c r="F488" s="292"/>
      <c r="G488" s="292"/>
      <c r="H488" s="292"/>
    </row>
    <row r="489" ht="16.5" customHeight="1">
      <c r="A489" s="289"/>
      <c r="B489" s="289"/>
      <c r="F489" s="292"/>
      <c r="G489" s="292"/>
      <c r="H489" s="292"/>
    </row>
    <row r="490" ht="16.5" customHeight="1">
      <c r="A490" s="289"/>
      <c r="B490" s="289"/>
      <c r="F490" s="292"/>
      <c r="G490" s="292"/>
      <c r="H490" s="292"/>
    </row>
    <row r="491" ht="16.5" customHeight="1">
      <c r="A491" s="289"/>
      <c r="B491" s="289"/>
      <c r="F491" s="292"/>
      <c r="G491" s="292"/>
      <c r="H491" s="292"/>
    </row>
    <row r="492" ht="16.5" customHeight="1">
      <c r="A492" s="289"/>
      <c r="B492" s="289"/>
      <c r="F492" s="292"/>
      <c r="G492" s="292"/>
      <c r="H492" s="292"/>
    </row>
    <row r="493" ht="16.5" customHeight="1">
      <c r="A493" s="289"/>
      <c r="B493" s="289"/>
      <c r="F493" s="292"/>
      <c r="G493" s="292"/>
      <c r="H493" s="292"/>
    </row>
    <row r="494" ht="16.5" customHeight="1">
      <c r="A494" s="289"/>
      <c r="B494" s="289"/>
      <c r="F494" s="292"/>
      <c r="G494" s="292"/>
      <c r="H494" s="292"/>
    </row>
    <row r="495" ht="16.5" customHeight="1">
      <c r="A495" s="289"/>
      <c r="B495" s="289"/>
      <c r="F495" s="292"/>
      <c r="G495" s="292"/>
      <c r="H495" s="292"/>
    </row>
    <row r="496" ht="16.5" customHeight="1">
      <c r="A496" s="289"/>
      <c r="B496" s="289"/>
      <c r="F496" s="292"/>
      <c r="G496" s="292"/>
      <c r="H496" s="292"/>
    </row>
    <row r="497" ht="16.5" customHeight="1">
      <c r="A497" s="289"/>
      <c r="B497" s="289"/>
      <c r="F497" s="292"/>
      <c r="G497" s="292"/>
      <c r="H497" s="292"/>
    </row>
    <row r="498" ht="16.5" customHeight="1">
      <c r="A498" s="289"/>
      <c r="B498" s="289"/>
      <c r="F498" s="292"/>
      <c r="G498" s="292"/>
      <c r="H498" s="292"/>
    </row>
    <row r="499" ht="16.5" customHeight="1">
      <c r="A499" s="289"/>
      <c r="B499" s="289"/>
      <c r="F499" s="292"/>
      <c r="G499" s="292"/>
      <c r="H499" s="292"/>
    </row>
    <row r="500" ht="16.5" customHeight="1">
      <c r="A500" s="289"/>
      <c r="B500" s="289"/>
      <c r="F500" s="292"/>
      <c r="G500" s="292"/>
      <c r="H500" s="292"/>
    </row>
    <row r="501" ht="16.5" customHeight="1">
      <c r="A501" s="289"/>
      <c r="B501" s="289"/>
      <c r="F501" s="292"/>
      <c r="G501" s="292"/>
      <c r="H501" s="292"/>
    </row>
    <row r="502" ht="16.5" customHeight="1">
      <c r="A502" s="289"/>
      <c r="B502" s="289"/>
      <c r="F502" s="292"/>
      <c r="G502" s="292"/>
      <c r="H502" s="292"/>
    </row>
    <row r="503" ht="16.5" customHeight="1">
      <c r="A503" s="289"/>
      <c r="B503" s="289"/>
      <c r="F503" s="292"/>
      <c r="G503" s="292"/>
      <c r="H503" s="292"/>
    </row>
    <row r="504" ht="16.5" customHeight="1">
      <c r="A504" s="289"/>
      <c r="B504" s="289"/>
      <c r="F504" s="292"/>
      <c r="G504" s="292"/>
      <c r="H504" s="292"/>
    </row>
    <row r="505" ht="16.5" customHeight="1">
      <c r="A505" s="289"/>
      <c r="B505" s="289"/>
      <c r="F505" s="292"/>
      <c r="G505" s="292"/>
      <c r="H505" s="292"/>
    </row>
    <row r="506" ht="16.5" customHeight="1">
      <c r="A506" s="289"/>
      <c r="B506" s="289"/>
      <c r="F506" s="292"/>
      <c r="G506" s="292"/>
      <c r="H506" s="292"/>
    </row>
    <row r="507" ht="16.5" customHeight="1">
      <c r="A507" s="289"/>
      <c r="B507" s="289"/>
      <c r="F507" s="292"/>
      <c r="G507" s="292"/>
      <c r="H507" s="292"/>
    </row>
    <row r="508" ht="16.5" customHeight="1">
      <c r="A508" s="289"/>
      <c r="B508" s="289"/>
      <c r="F508" s="292"/>
      <c r="G508" s="292"/>
      <c r="H508" s="292"/>
    </row>
    <row r="509" ht="16.5" customHeight="1">
      <c r="A509" s="289"/>
      <c r="B509" s="289"/>
      <c r="F509" s="292"/>
      <c r="G509" s="292"/>
      <c r="H509" s="292"/>
    </row>
    <row r="510" ht="16.5" customHeight="1">
      <c r="A510" s="289"/>
      <c r="B510" s="289"/>
      <c r="F510" s="292"/>
      <c r="G510" s="292"/>
      <c r="H510" s="292"/>
    </row>
    <row r="511" ht="16.5" customHeight="1">
      <c r="A511" s="289"/>
      <c r="B511" s="289"/>
      <c r="F511" s="292"/>
      <c r="G511" s="292"/>
      <c r="H511" s="292"/>
    </row>
    <row r="512" ht="16.5" customHeight="1">
      <c r="A512" s="289"/>
      <c r="B512" s="289"/>
      <c r="F512" s="292"/>
      <c r="G512" s="292"/>
      <c r="H512" s="292"/>
    </row>
    <row r="513" ht="16.5" customHeight="1">
      <c r="A513" s="289"/>
      <c r="B513" s="289"/>
      <c r="F513" s="292"/>
      <c r="G513" s="292"/>
      <c r="H513" s="292"/>
    </row>
    <row r="514" ht="16.5" customHeight="1">
      <c r="A514" s="289"/>
      <c r="B514" s="289"/>
      <c r="F514" s="292"/>
      <c r="G514" s="292"/>
      <c r="H514" s="292"/>
    </row>
    <row r="515" ht="16.5" customHeight="1">
      <c r="A515" s="289"/>
      <c r="B515" s="289"/>
      <c r="F515" s="292"/>
      <c r="G515" s="292"/>
      <c r="H515" s="292"/>
    </row>
    <row r="516" ht="16.5" customHeight="1">
      <c r="A516" s="289"/>
      <c r="B516" s="289"/>
      <c r="F516" s="292"/>
      <c r="G516" s="292"/>
      <c r="H516" s="292"/>
    </row>
    <row r="517" ht="16.5" customHeight="1">
      <c r="A517" s="289"/>
      <c r="B517" s="289"/>
      <c r="F517" s="292"/>
      <c r="G517" s="292"/>
      <c r="H517" s="292"/>
    </row>
    <row r="518" ht="16.5" customHeight="1">
      <c r="A518" s="289"/>
      <c r="B518" s="289"/>
      <c r="F518" s="292"/>
      <c r="G518" s="292"/>
      <c r="H518" s="292"/>
    </row>
    <row r="519" ht="16.5" customHeight="1">
      <c r="A519" s="289"/>
      <c r="B519" s="289"/>
      <c r="F519" s="292"/>
      <c r="G519" s="292"/>
      <c r="H519" s="292"/>
    </row>
    <row r="520" ht="16.5" customHeight="1">
      <c r="A520" s="289"/>
      <c r="B520" s="289"/>
      <c r="F520" s="292"/>
      <c r="G520" s="292"/>
      <c r="H520" s="292"/>
    </row>
    <row r="521" ht="16.5" customHeight="1">
      <c r="A521" s="289"/>
      <c r="B521" s="289"/>
      <c r="F521" s="292"/>
      <c r="G521" s="292"/>
      <c r="H521" s="292"/>
    </row>
    <row r="522" ht="16.5" customHeight="1">
      <c r="A522" s="289"/>
      <c r="B522" s="289"/>
      <c r="F522" s="292"/>
      <c r="G522" s="292"/>
      <c r="H522" s="292"/>
    </row>
    <row r="523" ht="16.5" customHeight="1">
      <c r="A523" s="289"/>
      <c r="B523" s="289"/>
      <c r="F523" s="292"/>
      <c r="G523" s="292"/>
      <c r="H523" s="292"/>
    </row>
    <row r="524" ht="16.5" customHeight="1">
      <c r="A524" s="289"/>
      <c r="B524" s="289"/>
      <c r="F524" s="292"/>
      <c r="G524" s="292"/>
      <c r="H524" s="292"/>
    </row>
    <row r="525" ht="16.5" customHeight="1">
      <c r="A525" s="289"/>
      <c r="B525" s="289"/>
      <c r="F525" s="292"/>
      <c r="G525" s="292"/>
      <c r="H525" s="292"/>
    </row>
    <row r="526" ht="16.5" customHeight="1">
      <c r="A526" s="289"/>
      <c r="B526" s="289"/>
      <c r="F526" s="292"/>
      <c r="G526" s="292"/>
      <c r="H526" s="292"/>
    </row>
    <row r="527" ht="16.5" customHeight="1">
      <c r="A527" s="289"/>
      <c r="B527" s="289"/>
      <c r="F527" s="292"/>
      <c r="G527" s="292"/>
      <c r="H527" s="292"/>
    </row>
    <row r="528" ht="16.5" customHeight="1">
      <c r="A528" s="289"/>
      <c r="B528" s="289"/>
      <c r="F528" s="292"/>
      <c r="G528" s="292"/>
      <c r="H528" s="292"/>
    </row>
    <row r="529" ht="16.5" customHeight="1">
      <c r="A529" s="289"/>
      <c r="B529" s="289"/>
      <c r="F529" s="292"/>
      <c r="G529" s="292"/>
      <c r="H529" s="292"/>
    </row>
    <row r="530" ht="16.5" customHeight="1">
      <c r="A530" s="289"/>
      <c r="B530" s="289"/>
      <c r="F530" s="292"/>
      <c r="G530" s="292"/>
      <c r="H530" s="292"/>
    </row>
    <row r="531" ht="16.5" customHeight="1">
      <c r="A531" s="289"/>
      <c r="B531" s="289"/>
      <c r="F531" s="292"/>
      <c r="G531" s="292"/>
      <c r="H531" s="292"/>
    </row>
    <row r="532" ht="16.5" customHeight="1">
      <c r="A532" s="289"/>
      <c r="B532" s="289"/>
      <c r="F532" s="292"/>
      <c r="G532" s="292"/>
      <c r="H532" s="292"/>
    </row>
    <row r="533" ht="16.5" customHeight="1">
      <c r="A533" s="289"/>
      <c r="B533" s="289"/>
      <c r="F533" s="292"/>
      <c r="G533" s="292"/>
      <c r="H533" s="292"/>
    </row>
    <row r="534" ht="16.5" customHeight="1">
      <c r="A534" s="289"/>
      <c r="B534" s="289"/>
      <c r="F534" s="292"/>
      <c r="G534" s="292"/>
      <c r="H534" s="292"/>
    </row>
    <row r="535" ht="16.5" customHeight="1">
      <c r="A535" s="289"/>
      <c r="B535" s="289"/>
      <c r="F535" s="292"/>
      <c r="G535" s="292"/>
      <c r="H535" s="292"/>
    </row>
    <row r="536" ht="16.5" customHeight="1">
      <c r="A536" s="289"/>
      <c r="B536" s="289"/>
      <c r="F536" s="292"/>
      <c r="G536" s="292"/>
      <c r="H536" s="292"/>
    </row>
    <row r="537" ht="16.5" customHeight="1">
      <c r="A537" s="289"/>
      <c r="B537" s="289"/>
      <c r="F537" s="292"/>
      <c r="G537" s="292"/>
      <c r="H537" s="292"/>
    </row>
    <row r="538" ht="16.5" customHeight="1">
      <c r="A538" s="289"/>
      <c r="B538" s="289"/>
      <c r="F538" s="292"/>
      <c r="G538" s="292"/>
      <c r="H538" s="292"/>
    </row>
    <row r="539" ht="16.5" customHeight="1">
      <c r="A539" s="289"/>
      <c r="B539" s="289"/>
      <c r="F539" s="292"/>
      <c r="G539" s="292"/>
      <c r="H539" s="292"/>
    </row>
    <row r="540" ht="16.5" customHeight="1">
      <c r="A540" s="289"/>
      <c r="B540" s="289"/>
      <c r="F540" s="292"/>
      <c r="G540" s="292"/>
      <c r="H540" s="292"/>
    </row>
    <row r="541" ht="16.5" customHeight="1">
      <c r="A541" s="289"/>
      <c r="B541" s="289"/>
      <c r="F541" s="292"/>
      <c r="G541" s="292"/>
      <c r="H541" s="292"/>
    </row>
    <row r="542" ht="16.5" customHeight="1">
      <c r="A542" s="289"/>
      <c r="B542" s="289"/>
      <c r="F542" s="292"/>
      <c r="G542" s="292"/>
      <c r="H542" s="292"/>
    </row>
    <row r="543" ht="16.5" customHeight="1">
      <c r="A543" s="289"/>
      <c r="B543" s="289"/>
      <c r="F543" s="292"/>
      <c r="G543" s="292"/>
      <c r="H543" s="292"/>
    </row>
    <row r="544" ht="16.5" customHeight="1">
      <c r="A544" s="289"/>
      <c r="B544" s="289"/>
      <c r="F544" s="292"/>
      <c r="G544" s="292"/>
      <c r="H544" s="292"/>
    </row>
    <row r="545" ht="16.5" customHeight="1">
      <c r="A545" s="289"/>
      <c r="B545" s="289"/>
      <c r="F545" s="292"/>
      <c r="G545" s="292"/>
      <c r="H545" s="292"/>
    </row>
    <row r="546" ht="16.5" customHeight="1">
      <c r="A546" s="289"/>
      <c r="B546" s="289"/>
      <c r="F546" s="292"/>
      <c r="G546" s="292"/>
      <c r="H546" s="292"/>
    </row>
    <row r="547" ht="16.5" customHeight="1">
      <c r="A547" s="289"/>
      <c r="B547" s="289"/>
      <c r="F547" s="292"/>
      <c r="G547" s="292"/>
      <c r="H547" s="292"/>
    </row>
    <row r="548" ht="16.5" customHeight="1">
      <c r="A548" s="289"/>
      <c r="B548" s="289"/>
      <c r="F548" s="292"/>
      <c r="G548" s="292"/>
      <c r="H548" s="292"/>
    </row>
    <row r="549" ht="16.5" customHeight="1">
      <c r="A549" s="289"/>
      <c r="B549" s="289"/>
      <c r="F549" s="292"/>
      <c r="G549" s="292"/>
      <c r="H549" s="292"/>
    </row>
    <row r="550" ht="16.5" customHeight="1">
      <c r="A550" s="289"/>
      <c r="B550" s="289"/>
      <c r="F550" s="292"/>
      <c r="G550" s="292"/>
      <c r="H550" s="292"/>
    </row>
    <row r="551" ht="16.5" customHeight="1">
      <c r="A551" s="289"/>
      <c r="B551" s="289"/>
      <c r="F551" s="292"/>
      <c r="G551" s="292"/>
      <c r="H551" s="292"/>
    </row>
    <row r="552" ht="16.5" customHeight="1">
      <c r="A552" s="289"/>
      <c r="B552" s="289"/>
      <c r="F552" s="292"/>
      <c r="G552" s="292"/>
      <c r="H552" s="292"/>
    </row>
    <row r="553" ht="16.5" customHeight="1">
      <c r="A553" s="289"/>
      <c r="B553" s="289"/>
      <c r="F553" s="292"/>
      <c r="G553" s="292"/>
      <c r="H553" s="292"/>
    </row>
    <row r="554" ht="16.5" customHeight="1">
      <c r="A554" s="289"/>
      <c r="B554" s="289"/>
      <c r="F554" s="292"/>
      <c r="G554" s="292"/>
      <c r="H554" s="292"/>
    </row>
    <row r="555" ht="16.5" customHeight="1">
      <c r="A555" s="289"/>
      <c r="B555" s="289"/>
      <c r="F555" s="292"/>
      <c r="G555" s="292"/>
      <c r="H555" s="292"/>
    </row>
    <row r="556" ht="16.5" customHeight="1">
      <c r="A556" s="289"/>
      <c r="B556" s="289"/>
      <c r="F556" s="292"/>
      <c r="G556" s="292"/>
      <c r="H556" s="292"/>
    </row>
    <row r="557" ht="16.5" customHeight="1">
      <c r="A557" s="289"/>
      <c r="B557" s="289"/>
      <c r="F557" s="292"/>
      <c r="G557" s="292"/>
      <c r="H557" s="292"/>
    </row>
    <row r="558" ht="16.5" customHeight="1">
      <c r="A558" s="289"/>
      <c r="B558" s="289"/>
      <c r="F558" s="292"/>
      <c r="G558" s="292"/>
      <c r="H558" s="292"/>
    </row>
    <row r="559" ht="16.5" customHeight="1">
      <c r="A559" s="289"/>
      <c r="B559" s="289"/>
      <c r="F559" s="292"/>
      <c r="G559" s="292"/>
      <c r="H559" s="292"/>
    </row>
    <row r="560" ht="16.5" customHeight="1">
      <c r="A560" s="289"/>
      <c r="B560" s="289"/>
      <c r="F560" s="292"/>
      <c r="G560" s="292"/>
      <c r="H560" s="292"/>
    </row>
    <row r="561" ht="16.5" customHeight="1">
      <c r="A561" s="289"/>
      <c r="B561" s="289"/>
      <c r="F561" s="292"/>
      <c r="G561" s="292"/>
      <c r="H561" s="292"/>
    </row>
    <row r="562" ht="16.5" customHeight="1">
      <c r="A562" s="289"/>
      <c r="B562" s="289"/>
      <c r="F562" s="292"/>
      <c r="G562" s="292"/>
      <c r="H562" s="292"/>
    </row>
    <row r="563" ht="16.5" customHeight="1">
      <c r="A563" s="289"/>
      <c r="B563" s="289"/>
      <c r="F563" s="292"/>
      <c r="G563" s="292"/>
      <c r="H563" s="292"/>
    </row>
    <row r="564" ht="16.5" customHeight="1">
      <c r="A564" s="289"/>
      <c r="B564" s="289"/>
      <c r="F564" s="292"/>
      <c r="G564" s="292"/>
      <c r="H564" s="292"/>
    </row>
    <row r="565" ht="16.5" customHeight="1">
      <c r="A565" s="289"/>
      <c r="B565" s="289"/>
      <c r="F565" s="292"/>
      <c r="G565" s="292"/>
      <c r="H565" s="292"/>
    </row>
    <row r="566" ht="16.5" customHeight="1">
      <c r="A566" s="289"/>
      <c r="B566" s="289"/>
      <c r="F566" s="292"/>
      <c r="G566" s="292"/>
      <c r="H566" s="292"/>
    </row>
    <row r="567" ht="16.5" customHeight="1">
      <c r="A567" s="289"/>
      <c r="B567" s="289"/>
      <c r="F567" s="292"/>
      <c r="G567" s="292"/>
      <c r="H567" s="292"/>
    </row>
    <row r="568" ht="16.5" customHeight="1">
      <c r="A568" s="289"/>
      <c r="B568" s="289"/>
      <c r="F568" s="292"/>
      <c r="G568" s="292"/>
      <c r="H568" s="292"/>
    </row>
    <row r="569" ht="16.5" customHeight="1">
      <c r="A569" s="289"/>
      <c r="B569" s="289"/>
      <c r="F569" s="292"/>
      <c r="G569" s="292"/>
      <c r="H569" s="292"/>
    </row>
    <row r="570" ht="16.5" customHeight="1">
      <c r="A570" s="289"/>
      <c r="B570" s="289"/>
      <c r="F570" s="292"/>
      <c r="G570" s="292"/>
      <c r="H570" s="292"/>
    </row>
    <row r="571" ht="16.5" customHeight="1">
      <c r="A571" s="289"/>
      <c r="B571" s="289"/>
      <c r="F571" s="292"/>
      <c r="G571" s="292"/>
      <c r="H571" s="292"/>
    </row>
    <row r="572" ht="16.5" customHeight="1">
      <c r="A572" s="289"/>
      <c r="B572" s="289"/>
      <c r="F572" s="292"/>
      <c r="G572" s="292"/>
      <c r="H572" s="292"/>
    </row>
    <row r="573" ht="16.5" customHeight="1">
      <c r="A573" s="289"/>
      <c r="B573" s="289"/>
      <c r="F573" s="292"/>
      <c r="G573" s="292"/>
      <c r="H573" s="292"/>
    </row>
    <row r="574" ht="16.5" customHeight="1">
      <c r="A574" s="289"/>
      <c r="B574" s="289"/>
      <c r="F574" s="292"/>
      <c r="G574" s="292"/>
      <c r="H574" s="292"/>
    </row>
    <row r="575" ht="16.5" customHeight="1">
      <c r="A575" s="289"/>
      <c r="B575" s="289"/>
      <c r="F575" s="292"/>
      <c r="G575" s="292"/>
      <c r="H575" s="292"/>
    </row>
    <row r="576" ht="16.5" customHeight="1">
      <c r="A576" s="289"/>
      <c r="B576" s="289"/>
      <c r="F576" s="292"/>
      <c r="G576" s="292"/>
      <c r="H576" s="292"/>
    </row>
    <row r="577" ht="16.5" customHeight="1">
      <c r="A577" s="289"/>
      <c r="B577" s="289"/>
      <c r="F577" s="292"/>
      <c r="G577" s="292"/>
      <c r="H577" s="292"/>
    </row>
    <row r="578" ht="16.5" customHeight="1">
      <c r="A578" s="289"/>
      <c r="B578" s="289"/>
      <c r="F578" s="292"/>
      <c r="G578" s="292"/>
      <c r="H578" s="292"/>
    </row>
    <row r="579" ht="16.5" customHeight="1">
      <c r="A579" s="289"/>
      <c r="B579" s="289"/>
      <c r="F579" s="292"/>
      <c r="G579" s="292"/>
      <c r="H579" s="292"/>
    </row>
    <row r="580" ht="16.5" customHeight="1">
      <c r="A580" s="289"/>
      <c r="B580" s="289"/>
      <c r="F580" s="292"/>
      <c r="G580" s="292"/>
      <c r="H580" s="292"/>
    </row>
    <row r="581" ht="16.5" customHeight="1">
      <c r="A581" s="289"/>
      <c r="B581" s="289"/>
      <c r="F581" s="292"/>
      <c r="G581" s="292"/>
      <c r="H581" s="292"/>
    </row>
    <row r="582" ht="16.5" customHeight="1">
      <c r="A582" s="289"/>
      <c r="B582" s="289"/>
      <c r="F582" s="292"/>
      <c r="G582" s="292"/>
      <c r="H582" s="292"/>
    </row>
    <row r="583" ht="16.5" customHeight="1">
      <c r="A583" s="289"/>
      <c r="B583" s="289"/>
      <c r="F583" s="292"/>
      <c r="G583" s="292"/>
      <c r="H583" s="292"/>
    </row>
    <row r="584" ht="16.5" customHeight="1">
      <c r="A584" s="289"/>
      <c r="B584" s="289"/>
      <c r="F584" s="292"/>
      <c r="G584" s="292"/>
      <c r="H584" s="292"/>
    </row>
    <row r="585" ht="16.5" customHeight="1">
      <c r="A585" s="289"/>
      <c r="B585" s="289"/>
      <c r="F585" s="292"/>
      <c r="G585" s="292"/>
      <c r="H585" s="292"/>
    </row>
    <row r="586" ht="16.5" customHeight="1">
      <c r="A586" s="289"/>
      <c r="B586" s="289"/>
      <c r="F586" s="292"/>
      <c r="G586" s="292"/>
      <c r="H586" s="292"/>
    </row>
    <row r="587" ht="16.5" customHeight="1">
      <c r="A587" s="289"/>
      <c r="B587" s="289"/>
      <c r="F587" s="292"/>
      <c r="G587" s="292"/>
      <c r="H587" s="292"/>
    </row>
    <row r="588" ht="16.5" customHeight="1">
      <c r="A588" s="289"/>
      <c r="B588" s="289"/>
      <c r="F588" s="292"/>
      <c r="G588" s="292"/>
      <c r="H588" s="292"/>
    </row>
    <row r="589" ht="16.5" customHeight="1">
      <c r="A589" s="289"/>
      <c r="B589" s="289"/>
      <c r="F589" s="292"/>
      <c r="G589" s="292"/>
      <c r="H589" s="292"/>
    </row>
    <row r="590" ht="16.5" customHeight="1">
      <c r="A590" s="289"/>
      <c r="B590" s="289"/>
      <c r="F590" s="292"/>
      <c r="G590" s="292"/>
      <c r="H590" s="292"/>
    </row>
    <row r="591" ht="16.5" customHeight="1">
      <c r="A591" s="289"/>
      <c r="B591" s="289"/>
      <c r="F591" s="292"/>
      <c r="G591" s="292"/>
      <c r="H591" s="292"/>
    </row>
    <row r="592" ht="16.5" customHeight="1">
      <c r="A592" s="289"/>
      <c r="B592" s="289"/>
      <c r="F592" s="292"/>
      <c r="G592" s="292"/>
      <c r="H592" s="292"/>
    </row>
    <row r="593" ht="16.5" customHeight="1">
      <c r="A593" s="289"/>
      <c r="B593" s="289"/>
      <c r="F593" s="292"/>
      <c r="G593" s="292"/>
      <c r="H593" s="292"/>
    </row>
    <row r="594" ht="16.5" customHeight="1">
      <c r="A594" s="289"/>
      <c r="B594" s="289"/>
      <c r="F594" s="292"/>
      <c r="G594" s="292"/>
      <c r="H594" s="292"/>
    </row>
    <row r="595" ht="16.5" customHeight="1">
      <c r="A595" s="289"/>
      <c r="B595" s="289"/>
      <c r="F595" s="292"/>
      <c r="G595" s="292"/>
      <c r="H595" s="292"/>
    </row>
    <row r="596" ht="16.5" customHeight="1">
      <c r="A596" s="289"/>
      <c r="B596" s="289"/>
      <c r="F596" s="292"/>
      <c r="G596" s="292"/>
      <c r="H596" s="292"/>
    </row>
    <row r="597" ht="16.5" customHeight="1">
      <c r="A597" s="289"/>
      <c r="B597" s="289"/>
      <c r="F597" s="292"/>
      <c r="G597" s="292"/>
      <c r="H597" s="292"/>
    </row>
    <row r="598" ht="16.5" customHeight="1">
      <c r="A598" s="289"/>
      <c r="B598" s="289"/>
      <c r="F598" s="292"/>
      <c r="G598" s="292"/>
      <c r="H598" s="292"/>
    </row>
    <row r="599" ht="16.5" customHeight="1">
      <c r="A599" s="289"/>
      <c r="B599" s="289"/>
      <c r="F599" s="292"/>
      <c r="G599" s="292"/>
      <c r="H599" s="292"/>
    </row>
    <row r="600" ht="16.5" customHeight="1">
      <c r="A600" s="289"/>
      <c r="B600" s="289"/>
      <c r="F600" s="292"/>
      <c r="G600" s="292"/>
      <c r="H600" s="292"/>
    </row>
    <row r="601" ht="16.5" customHeight="1">
      <c r="A601" s="289"/>
      <c r="B601" s="289"/>
      <c r="F601" s="292"/>
      <c r="G601" s="292"/>
      <c r="H601" s="292"/>
    </row>
    <row r="602" ht="16.5" customHeight="1">
      <c r="A602" s="289"/>
      <c r="B602" s="289"/>
      <c r="F602" s="292"/>
      <c r="G602" s="292"/>
      <c r="H602" s="292"/>
    </row>
    <row r="603" ht="16.5" customHeight="1">
      <c r="A603" s="289"/>
      <c r="B603" s="289"/>
      <c r="F603" s="292"/>
      <c r="G603" s="292"/>
      <c r="H603" s="292"/>
    </row>
    <row r="604" ht="16.5" customHeight="1">
      <c r="A604" s="289"/>
      <c r="B604" s="289"/>
      <c r="F604" s="292"/>
      <c r="G604" s="292"/>
      <c r="H604" s="292"/>
    </row>
    <row r="605" ht="16.5" customHeight="1">
      <c r="A605" s="289"/>
      <c r="B605" s="289"/>
      <c r="F605" s="292"/>
      <c r="G605" s="292"/>
      <c r="H605" s="292"/>
    </row>
    <row r="606" ht="16.5" customHeight="1">
      <c r="A606" s="289"/>
      <c r="B606" s="289"/>
      <c r="F606" s="292"/>
      <c r="G606" s="292"/>
      <c r="H606" s="292"/>
    </row>
    <row r="607" ht="16.5" customHeight="1">
      <c r="A607" s="289"/>
      <c r="B607" s="289"/>
      <c r="F607" s="292"/>
      <c r="G607" s="292"/>
      <c r="H607" s="292"/>
    </row>
    <row r="608" ht="16.5" customHeight="1">
      <c r="A608" s="289"/>
      <c r="B608" s="289"/>
      <c r="F608" s="292"/>
      <c r="G608" s="292"/>
      <c r="H608" s="292"/>
    </row>
    <row r="609" ht="16.5" customHeight="1">
      <c r="A609" s="289"/>
      <c r="B609" s="289"/>
      <c r="F609" s="292"/>
      <c r="G609" s="292"/>
      <c r="H609" s="292"/>
    </row>
    <row r="610" ht="16.5" customHeight="1">
      <c r="A610" s="289"/>
      <c r="B610" s="289"/>
      <c r="F610" s="292"/>
      <c r="G610" s="292"/>
      <c r="H610" s="292"/>
    </row>
    <row r="611" ht="16.5" customHeight="1">
      <c r="A611" s="289"/>
      <c r="B611" s="289"/>
      <c r="F611" s="292"/>
      <c r="G611" s="292"/>
      <c r="H611" s="292"/>
    </row>
    <row r="612" ht="16.5" customHeight="1">
      <c r="A612" s="289"/>
      <c r="B612" s="289"/>
      <c r="F612" s="292"/>
      <c r="G612" s="292"/>
      <c r="H612" s="292"/>
    </row>
    <row r="613" ht="16.5" customHeight="1">
      <c r="A613" s="289"/>
      <c r="B613" s="289"/>
      <c r="F613" s="292"/>
      <c r="G613" s="292"/>
      <c r="H613" s="292"/>
    </row>
    <row r="614" ht="16.5" customHeight="1">
      <c r="A614" s="289"/>
      <c r="B614" s="289"/>
      <c r="F614" s="292"/>
      <c r="G614" s="292"/>
      <c r="H614" s="292"/>
    </row>
    <row r="615" ht="16.5" customHeight="1">
      <c r="A615" s="289"/>
      <c r="B615" s="289"/>
      <c r="F615" s="292"/>
      <c r="G615" s="292"/>
      <c r="H615" s="292"/>
    </row>
    <row r="616" ht="16.5" customHeight="1">
      <c r="A616" s="289"/>
      <c r="B616" s="289"/>
      <c r="F616" s="292"/>
      <c r="G616" s="292"/>
      <c r="H616" s="292"/>
    </row>
    <row r="617" ht="16.5" customHeight="1">
      <c r="A617" s="289"/>
      <c r="B617" s="289"/>
      <c r="F617" s="292"/>
      <c r="G617" s="292"/>
      <c r="H617" s="292"/>
    </row>
    <row r="618" ht="16.5" customHeight="1">
      <c r="A618" s="289"/>
      <c r="B618" s="289"/>
      <c r="F618" s="292"/>
      <c r="G618" s="292"/>
      <c r="H618" s="292"/>
    </row>
    <row r="619" ht="16.5" customHeight="1">
      <c r="A619" s="289"/>
      <c r="B619" s="289"/>
      <c r="F619" s="292"/>
      <c r="G619" s="292"/>
      <c r="H619" s="292"/>
    </row>
    <row r="620" ht="16.5" customHeight="1">
      <c r="A620" s="289"/>
      <c r="B620" s="289"/>
      <c r="F620" s="292"/>
      <c r="G620" s="292"/>
      <c r="H620" s="292"/>
    </row>
    <row r="621" ht="16.5" customHeight="1">
      <c r="A621" s="289"/>
      <c r="B621" s="289"/>
      <c r="F621" s="292"/>
      <c r="G621" s="292"/>
      <c r="H621" s="292"/>
    </row>
    <row r="622" ht="16.5" customHeight="1">
      <c r="A622" s="289"/>
      <c r="B622" s="289"/>
      <c r="F622" s="292"/>
      <c r="G622" s="292"/>
      <c r="H622" s="292"/>
    </row>
    <row r="623" ht="16.5" customHeight="1">
      <c r="A623" s="289"/>
      <c r="B623" s="289"/>
      <c r="F623" s="292"/>
      <c r="G623" s="292"/>
      <c r="H623" s="292"/>
    </row>
    <row r="624" ht="16.5" customHeight="1">
      <c r="A624" s="289"/>
      <c r="B624" s="289"/>
      <c r="F624" s="292"/>
      <c r="G624" s="292"/>
      <c r="H624" s="292"/>
    </row>
    <row r="625" ht="16.5" customHeight="1">
      <c r="A625" s="289"/>
      <c r="B625" s="289"/>
      <c r="F625" s="292"/>
      <c r="G625" s="292"/>
      <c r="H625" s="292"/>
    </row>
    <row r="626" ht="16.5" customHeight="1">
      <c r="A626" s="289"/>
      <c r="B626" s="289"/>
      <c r="F626" s="292"/>
      <c r="G626" s="292"/>
      <c r="H626" s="292"/>
    </row>
    <row r="627" ht="16.5" customHeight="1">
      <c r="A627" s="289"/>
      <c r="B627" s="289"/>
      <c r="F627" s="292"/>
      <c r="G627" s="292"/>
      <c r="H627" s="292"/>
    </row>
    <row r="628" ht="16.5" customHeight="1">
      <c r="A628" s="289"/>
      <c r="B628" s="289"/>
      <c r="F628" s="292"/>
      <c r="G628" s="292"/>
      <c r="H628" s="292"/>
    </row>
    <row r="629" ht="16.5" customHeight="1">
      <c r="A629" s="289"/>
      <c r="B629" s="289"/>
      <c r="F629" s="292"/>
      <c r="G629" s="292"/>
      <c r="H629" s="292"/>
    </row>
    <row r="630" ht="16.5" customHeight="1">
      <c r="A630" s="289"/>
      <c r="B630" s="289"/>
      <c r="F630" s="292"/>
      <c r="G630" s="292"/>
      <c r="H630" s="292"/>
    </row>
    <row r="631" ht="16.5" customHeight="1">
      <c r="A631" s="289"/>
      <c r="B631" s="289"/>
      <c r="F631" s="292"/>
      <c r="G631" s="292"/>
      <c r="H631" s="292"/>
    </row>
    <row r="632" ht="16.5" customHeight="1">
      <c r="A632" s="289"/>
      <c r="B632" s="289"/>
      <c r="F632" s="292"/>
      <c r="G632" s="292"/>
      <c r="H632" s="292"/>
    </row>
    <row r="633" ht="16.5" customHeight="1">
      <c r="A633" s="289"/>
      <c r="B633" s="289"/>
      <c r="F633" s="292"/>
      <c r="G633" s="292"/>
      <c r="H633" s="292"/>
    </row>
    <row r="634" ht="16.5" customHeight="1">
      <c r="A634" s="289"/>
      <c r="B634" s="289"/>
      <c r="F634" s="292"/>
      <c r="G634" s="292"/>
      <c r="H634" s="292"/>
    </row>
    <row r="635" ht="16.5" customHeight="1">
      <c r="A635" s="289"/>
      <c r="B635" s="289"/>
      <c r="F635" s="292"/>
      <c r="G635" s="292"/>
      <c r="H635" s="292"/>
    </row>
    <row r="636" ht="16.5" customHeight="1">
      <c r="A636" s="289"/>
      <c r="B636" s="289"/>
      <c r="F636" s="292"/>
      <c r="G636" s="292"/>
      <c r="H636" s="292"/>
    </row>
    <row r="637" ht="16.5" customHeight="1">
      <c r="A637" s="289"/>
      <c r="B637" s="289"/>
      <c r="F637" s="292"/>
      <c r="G637" s="292"/>
      <c r="H637" s="292"/>
    </row>
    <row r="638" ht="16.5" customHeight="1">
      <c r="A638" s="289"/>
      <c r="B638" s="289"/>
      <c r="F638" s="292"/>
      <c r="G638" s="292"/>
      <c r="H638" s="292"/>
    </row>
    <row r="639" ht="16.5" customHeight="1">
      <c r="A639" s="289"/>
      <c r="B639" s="289"/>
      <c r="F639" s="292"/>
      <c r="G639" s="292"/>
      <c r="H639" s="292"/>
    </row>
    <row r="640" ht="16.5" customHeight="1">
      <c r="A640" s="289"/>
      <c r="B640" s="289"/>
      <c r="F640" s="292"/>
      <c r="G640" s="292"/>
      <c r="H640" s="292"/>
    </row>
    <row r="641" ht="16.5" customHeight="1">
      <c r="A641" s="289"/>
      <c r="B641" s="289"/>
      <c r="F641" s="292"/>
      <c r="G641" s="292"/>
      <c r="H641" s="292"/>
    </row>
    <row r="642" ht="16.5" customHeight="1">
      <c r="A642" s="289"/>
      <c r="B642" s="289"/>
      <c r="F642" s="292"/>
      <c r="G642" s="292"/>
      <c r="H642" s="292"/>
    </row>
    <row r="643" ht="16.5" customHeight="1">
      <c r="A643" s="289"/>
      <c r="B643" s="289"/>
      <c r="F643" s="292"/>
      <c r="G643" s="292"/>
      <c r="H643" s="292"/>
    </row>
    <row r="644" ht="16.5" customHeight="1">
      <c r="A644" s="289"/>
      <c r="B644" s="289"/>
      <c r="F644" s="292"/>
      <c r="G644" s="292"/>
      <c r="H644" s="292"/>
    </row>
    <row r="645" ht="16.5" customHeight="1">
      <c r="A645" s="289"/>
      <c r="B645" s="289"/>
      <c r="F645" s="292"/>
      <c r="G645" s="292"/>
      <c r="H645" s="292"/>
    </row>
    <row r="646" ht="16.5" customHeight="1">
      <c r="A646" s="289"/>
      <c r="B646" s="289"/>
      <c r="F646" s="292"/>
      <c r="G646" s="292"/>
      <c r="H646" s="292"/>
    </row>
    <row r="647" ht="16.5" customHeight="1">
      <c r="A647" s="289"/>
      <c r="B647" s="289"/>
      <c r="F647" s="292"/>
      <c r="G647" s="292"/>
      <c r="H647" s="292"/>
    </row>
    <row r="648" ht="16.5" customHeight="1">
      <c r="A648" s="289"/>
      <c r="B648" s="289"/>
      <c r="F648" s="292"/>
      <c r="G648" s="292"/>
      <c r="H648" s="292"/>
    </row>
    <row r="649" ht="16.5" customHeight="1">
      <c r="A649" s="289"/>
      <c r="B649" s="289"/>
      <c r="F649" s="292"/>
      <c r="G649" s="292"/>
      <c r="H649" s="292"/>
    </row>
    <row r="650" ht="16.5" customHeight="1">
      <c r="A650" s="289"/>
      <c r="B650" s="289"/>
      <c r="F650" s="292"/>
      <c r="G650" s="292"/>
      <c r="H650" s="292"/>
    </row>
    <row r="651" ht="16.5" customHeight="1">
      <c r="A651" s="289"/>
      <c r="B651" s="289"/>
      <c r="F651" s="292"/>
      <c r="G651" s="292"/>
      <c r="H651" s="292"/>
    </row>
    <row r="652" ht="16.5" customHeight="1">
      <c r="A652" s="289"/>
      <c r="B652" s="289"/>
      <c r="F652" s="292"/>
      <c r="G652" s="292"/>
      <c r="H652" s="292"/>
    </row>
    <row r="653" ht="16.5" customHeight="1">
      <c r="A653" s="289"/>
      <c r="B653" s="289"/>
      <c r="F653" s="292"/>
      <c r="G653" s="292"/>
      <c r="H653" s="292"/>
    </row>
    <row r="654" ht="16.5" customHeight="1">
      <c r="A654" s="289"/>
      <c r="B654" s="289"/>
      <c r="F654" s="292"/>
      <c r="G654" s="292"/>
      <c r="H654" s="292"/>
    </row>
    <row r="655" ht="16.5" customHeight="1">
      <c r="A655" s="289"/>
      <c r="B655" s="289"/>
      <c r="F655" s="292"/>
      <c r="G655" s="292"/>
      <c r="H655" s="292"/>
    </row>
    <row r="656" ht="16.5" customHeight="1">
      <c r="A656" s="289"/>
      <c r="B656" s="289"/>
      <c r="F656" s="292"/>
      <c r="G656" s="292"/>
      <c r="H656" s="292"/>
    </row>
    <row r="657" ht="16.5" customHeight="1">
      <c r="A657" s="289"/>
      <c r="B657" s="289"/>
      <c r="F657" s="292"/>
      <c r="G657" s="292"/>
      <c r="H657" s="292"/>
    </row>
    <row r="658" ht="16.5" customHeight="1">
      <c r="A658" s="289"/>
      <c r="B658" s="289"/>
      <c r="F658" s="292"/>
      <c r="G658" s="292"/>
      <c r="H658" s="292"/>
    </row>
    <row r="659" ht="16.5" customHeight="1">
      <c r="A659" s="289"/>
      <c r="B659" s="289"/>
      <c r="F659" s="292"/>
      <c r="G659" s="292"/>
      <c r="H659" s="292"/>
    </row>
    <row r="660" ht="16.5" customHeight="1">
      <c r="A660" s="289"/>
      <c r="B660" s="289"/>
      <c r="F660" s="292"/>
      <c r="G660" s="292"/>
      <c r="H660" s="292"/>
    </row>
    <row r="661" ht="16.5" customHeight="1">
      <c r="A661" s="289"/>
      <c r="B661" s="289"/>
      <c r="F661" s="292"/>
      <c r="G661" s="292"/>
      <c r="H661" s="292"/>
    </row>
    <row r="662" ht="16.5" customHeight="1">
      <c r="A662" s="289"/>
      <c r="B662" s="289"/>
      <c r="F662" s="292"/>
      <c r="G662" s="292"/>
      <c r="H662" s="292"/>
    </row>
    <row r="663" ht="16.5" customHeight="1">
      <c r="A663" s="289"/>
      <c r="B663" s="289"/>
      <c r="F663" s="292"/>
      <c r="G663" s="292"/>
      <c r="H663" s="292"/>
    </row>
    <row r="664" ht="16.5" customHeight="1">
      <c r="A664" s="289"/>
      <c r="B664" s="289"/>
      <c r="F664" s="292"/>
      <c r="G664" s="292"/>
      <c r="H664" s="292"/>
    </row>
    <row r="665" ht="16.5" customHeight="1">
      <c r="A665" s="289"/>
      <c r="B665" s="289"/>
      <c r="F665" s="292"/>
      <c r="G665" s="292"/>
      <c r="H665" s="292"/>
    </row>
    <row r="666" ht="16.5" customHeight="1">
      <c r="A666" s="289"/>
      <c r="B666" s="289"/>
      <c r="F666" s="292"/>
      <c r="G666" s="292"/>
      <c r="H666" s="292"/>
    </row>
    <row r="667" ht="16.5" customHeight="1">
      <c r="A667" s="289"/>
      <c r="B667" s="289"/>
      <c r="F667" s="292"/>
      <c r="G667" s="292"/>
      <c r="H667" s="292"/>
    </row>
    <row r="668" ht="16.5" customHeight="1">
      <c r="A668" s="289"/>
      <c r="B668" s="289"/>
      <c r="F668" s="292"/>
      <c r="G668" s="292"/>
      <c r="H668" s="292"/>
    </row>
    <row r="669" ht="16.5" customHeight="1">
      <c r="A669" s="289"/>
      <c r="B669" s="289"/>
      <c r="F669" s="292"/>
      <c r="G669" s="292"/>
      <c r="H669" s="292"/>
    </row>
    <row r="670" ht="16.5" customHeight="1">
      <c r="A670" s="289"/>
      <c r="B670" s="289"/>
      <c r="F670" s="292"/>
      <c r="G670" s="292"/>
      <c r="H670" s="292"/>
    </row>
    <row r="671" ht="16.5" customHeight="1">
      <c r="A671" s="289"/>
      <c r="B671" s="289"/>
      <c r="F671" s="292"/>
      <c r="G671" s="292"/>
      <c r="H671" s="292"/>
    </row>
    <row r="672" ht="16.5" customHeight="1">
      <c r="A672" s="289"/>
      <c r="B672" s="289"/>
      <c r="F672" s="292"/>
      <c r="G672" s="292"/>
      <c r="H672" s="292"/>
    </row>
    <row r="673" ht="16.5" customHeight="1">
      <c r="A673" s="289"/>
      <c r="B673" s="289"/>
      <c r="F673" s="292"/>
      <c r="G673" s="292"/>
      <c r="H673" s="292"/>
    </row>
    <row r="674" ht="16.5" customHeight="1">
      <c r="A674" s="289"/>
      <c r="B674" s="289"/>
      <c r="F674" s="292"/>
      <c r="G674" s="292"/>
      <c r="H674" s="292"/>
    </row>
    <row r="675" ht="16.5" customHeight="1">
      <c r="A675" s="289"/>
      <c r="B675" s="289"/>
      <c r="F675" s="292"/>
      <c r="G675" s="292"/>
      <c r="H675" s="292"/>
    </row>
    <row r="676" ht="16.5" customHeight="1">
      <c r="A676" s="289"/>
      <c r="B676" s="289"/>
      <c r="F676" s="292"/>
      <c r="G676" s="292"/>
      <c r="H676" s="292"/>
    </row>
    <row r="677" ht="16.5" customHeight="1">
      <c r="A677" s="289"/>
      <c r="B677" s="289"/>
      <c r="F677" s="292"/>
      <c r="G677" s="292"/>
      <c r="H677" s="292"/>
    </row>
    <row r="678" ht="16.5" customHeight="1">
      <c r="A678" s="289"/>
      <c r="B678" s="289"/>
      <c r="F678" s="292"/>
      <c r="G678" s="292"/>
      <c r="H678" s="292"/>
    </row>
    <row r="679" ht="16.5" customHeight="1">
      <c r="A679" s="289"/>
      <c r="B679" s="289"/>
      <c r="F679" s="292"/>
      <c r="G679" s="292"/>
      <c r="H679" s="292"/>
    </row>
    <row r="680" ht="16.5" customHeight="1">
      <c r="A680" s="289"/>
      <c r="B680" s="289"/>
      <c r="F680" s="292"/>
      <c r="G680" s="292"/>
      <c r="H680" s="292"/>
    </row>
    <row r="681" ht="16.5" customHeight="1">
      <c r="A681" s="289"/>
      <c r="B681" s="289"/>
      <c r="F681" s="292"/>
      <c r="G681" s="292"/>
      <c r="H681" s="292"/>
    </row>
    <row r="682" ht="16.5" customHeight="1">
      <c r="A682" s="289"/>
      <c r="B682" s="289"/>
      <c r="F682" s="292"/>
      <c r="G682" s="292"/>
      <c r="H682" s="292"/>
    </row>
    <row r="683" ht="16.5" customHeight="1">
      <c r="A683" s="289"/>
      <c r="B683" s="289"/>
      <c r="F683" s="292"/>
      <c r="G683" s="292"/>
      <c r="H683" s="292"/>
    </row>
    <row r="684" ht="16.5" customHeight="1">
      <c r="A684" s="289"/>
      <c r="B684" s="289"/>
      <c r="F684" s="292"/>
      <c r="G684" s="292"/>
      <c r="H684" s="292"/>
    </row>
    <row r="685" ht="16.5" customHeight="1">
      <c r="A685" s="289"/>
      <c r="B685" s="289"/>
      <c r="F685" s="292"/>
      <c r="G685" s="292"/>
      <c r="H685" s="292"/>
    </row>
    <row r="686" ht="16.5" customHeight="1">
      <c r="A686" s="289"/>
      <c r="B686" s="289"/>
      <c r="F686" s="292"/>
      <c r="G686" s="292"/>
      <c r="H686" s="292"/>
    </row>
    <row r="687" ht="16.5" customHeight="1">
      <c r="A687" s="289"/>
      <c r="B687" s="289"/>
      <c r="F687" s="292"/>
      <c r="G687" s="292"/>
      <c r="H687" s="292"/>
    </row>
    <row r="688" ht="16.5" customHeight="1">
      <c r="A688" s="289"/>
      <c r="B688" s="289"/>
      <c r="F688" s="292"/>
      <c r="G688" s="292"/>
      <c r="H688" s="292"/>
    </row>
    <row r="689" ht="16.5" customHeight="1">
      <c r="A689" s="289"/>
      <c r="B689" s="289"/>
      <c r="F689" s="292"/>
      <c r="G689" s="292"/>
      <c r="H689" s="292"/>
    </row>
    <row r="690" ht="16.5" customHeight="1">
      <c r="A690" s="289"/>
      <c r="B690" s="289"/>
      <c r="F690" s="292"/>
      <c r="G690" s="292"/>
      <c r="H690" s="292"/>
    </row>
    <row r="691" ht="16.5" customHeight="1">
      <c r="A691" s="289"/>
      <c r="B691" s="289"/>
      <c r="F691" s="292"/>
      <c r="G691" s="292"/>
      <c r="H691" s="292"/>
    </row>
    <row r="692" ht="16.5" customHeight="1">
      <c r="A692" s="289"/>
      <c r="B692" s="289"/>
      <c r="F692" s="292"/>
      <c r="G692" s="292"/>
      <c r="H692" s="292"/>
    </row>
    <row r="693" ht="16.5" customHeight="1">
      <c r="A693" s="289"/>
      <c r="B693" s="289"/>
      <c r="F693" s="292"/>
      <c r="G693" s="292"/>
      <c r="H693" s="292"/>
    </row>
    <row r="694" ht="16.5" customHeight="1">
      <c r="A694" s="289"/>
      <c r="B694" s="289"/>
      <c r="F694" s="292"/>
      <c r="G694" s="292"/>
      <c r="H694" s="292"/>
    </row>
    <row r="695" ht="16.5" customHeight="1">
      <c r="A695" s="289"/>
      <c r="B695" s="289"/>
      <c r="F695" s="292"/>
      <c r="G695" s="292"/>
      <c r="H695" s="292"/>
    </row>
    <row r="696" ht="16.5" customHeight="1">
      <c r="A696" s="289"/>
      <c r="B696" s="289"/>
      <c r="F696" s="292"/>
      <c r="G696" s="292"/>
      <c r="H696" s="292"/>
    </row>
    <row r="697" ht="16.5" customHeight="1">
      <c r="A697" s="289"/>
      <c r="B697" s="289"/>
      <c r="F697" s="292"/>
      <c r="G697" s="292"/>
      <c r="H697" s="292"/>
    </row>
    <row r="698" ht="16.5" customHeight="1">
      <c r="A698" s="289"/>
      <c r="B698" s="289"/>
      <c r="F698" s="292"/>
      <c r="G698" s="292"/>
      <c r="H698" s="292"/>
    </row>
    <row r="699" ht="16.5" customHeight="1">
      <c r="A699" s="289"/>
      <c r="B699" s="289"/>
      <c r="F699" s="292"/>
      <c r="G699" s="292"/>
      <c r="H699" s="292"/>
    </row>
    <row r="700" ht="16.5" customHeight="1">
      <c r="A700" s="289"/>
      <c r="B700" s="289"/>
      <c r="F700" s="292"/>
      <c r="G700" s="292"/>
      <c r="H700" s="292"/>
    </row>
    <row r="701" ht="16.5" customHeight="1">
      <c r="A701" s="289"/>
      <c r="B701" s="289"/>
      <c r="F701" s="292"/>
      <c r="G701" s="292"/>
      <c r="H701" s="292"/>
    </row>
    <row r="702" ht="16.5" customHeight="1">
      <c r="A702" s="289"/>
      <c r="B702" s="289"/>
      <c r="F702" s="292"/>
      <c r="G702" s="292"/>
      <c r="H702" s="292"/>
    </row>
    <row r="703" ht="16.5" customHeight="1">
      <c r="A703" s="289"/>
      <c r="B703" s="289"/>
      <c r="F703" s="292"/>
      <c r="G703" s="292"/>
      <c r="H703" s="292"/>
    </row>
    <row r="704" ht="16.5" customHeight="1">
      <c r="A704" s="289"/>
      <c r="B704" s="289"/>
      <c r="F704" s="292"/>
      <c r="G704" s="292"/>
      <c r="H704" s="292"/>
    </row>
    <row r="705" ht="16.5" customHeight="1">
      <c r="A705" s="289"/>
      <c r="B705" s="289"/>
      <c r="F705" s="292"/>
      <c r="G705" s="292"/>
      <c r="H705" s="292"/>
    </row>
    <row r="706" ht="16.5" customHeight="1">
      <c r="A706" s="289"/>
      <c r="B706" s="289"/>
      <c r="F706" s="292"/>
      <c r="G706" s="292"/>
      <c r="H706" s="292"/>
    </row>
    <row r="707" ht="16.5" customHeight="1">
      <c r="A707" s="289"/>
      <c r="B707" s="289"/>
      <c r="F707" s="292"/>
      <c r="G707" s="292"/>
      <c r="H707" s="292"/>
    </row>
    <row r="708" ht="16.5" customHeight="1">
      <c r="A708" s="289"/>
      <c r="B708" s="289"/>
      <c r="F708" s="292"/>
      <c r="G708" s="292"/>
      <c r="H708" s="292"/>
    </row>
    <row r="709" ht="16.5" customHeight="1">
      <c r="A709" s="289"/>
      <c r="B709" s="289"/>
      <c r="F709" s="292"/>
      <c r="G709" s="292"/>
      <c r="H709" s="292"/>
    </row>
    <row r="710" ht="16.5" customHeight="1">
      <c r="A710" s="289"/>
      <c r="B710" s="289"/>
      <c r="F710" s="292"/>
      <c r="G710" s="292"/>
      <c r="H710" s="292"/>
    </row>
    <row r="711" ht="16.5" customHeight="1">
      <c r="A711" s="289"/>
      <c r="B711" s="289"/>
      <c r="F711" s="292"/>
      <c r="G711" s="292"/>
      <c r="H711" s="292"/>
    </row>
    <row r="712" ht="16.5" customHeight="1">
      <c r="A712" s="289"/>
      <c r="B712" s="289"/>
      <c r="F712" s="292"/>
      <c r="G712" s="292"/>
      <c r="H712" s="292"/>
    </row>
    <row r="713" ht="16.5" customHeight="1">
      <c r="A713" s="289"/>
      <c r="B713" s="289"/>
      <c r="F713" s="292"/>
      <c r="G713" s="292"/>
      <c r="H713" s="292"/>
    </row>
    <row r="714" ht="16.5" customHeight="1">
      <c r="A714" s="289"/>
      <c r="B714" s="289"/>
      <c r="F714" s="292"/>
      <c r="G714" s="292"/>
      <c r="H714" s="292"/>
    </row>
    <row r="715" ht="16.5" customHeight="1">
      <c r="A715" s="289"/>
      <c r="B715" s="289"/>
      <c r="F715" s="292"/>
      <c r="G715" s="292"/>
      <c r="H715" s="292"/>
    </row>
    <row r="716" ht="16.5" customHeight="1">
      <c r="A716" s="289"/>
      <c r="B716" s="289"/>
      <c r="F716" s="292"/>
      <c r="G716" s="292"/>
      <c r="H716" s="292"/>
    </row>
    <row r="717" ht="16.5" customHeight="1">
      <c r="A717" s="289"/>
      <c r="B717" s="289"/>
      <c r="F717" s="292"/>
      <c r="G717" s="292"/>
      <c r="H717" s="292"/>
    </row>
    <row r="718" ht="16.5" customHeight="1">
      <c r="A718" s="289"/>
      <c r="B718" s="289"/>
      <c r="F718" s="292"/>
      <c r="G718" s="292"/>
      <c r="H718" s="292"/>
    </row>
    <row r="719" ht="16.5" customHeight="1">
      <c r="A719" s="289"/>
      <c r="B719" s="289"/>
      <c r="F719" s="292"/>
      <c r="G719" s="292"/>
      <c r="H719" s="292"/>
    </row>
    <row r="720" ht="16.5" customHeight="1">
      <c r="A720" s="289"/>
      <c r="B720" s="289"/>
      <c r="F720" s="292"/>
      <c r="G720" s="292"/>
      <c r="H720" s="292"/>
    </row>
    <row r="721" ht="16.5" customHeight="1">
      <c r="A721" s="289"/>
      <c r="B721" s="289"/>
      <c r="F721" s="292"/>
      <c r="G721" s="292"/>
      <c r="H721" s="292"/>
    </row>
    <row r="722" ht="16.5" customHeight="1">
      <c r="A722" s="289"/>
      <c r="B722" s="289"/>
      <c r="F722" s="292"/>
      <c r="G722" s="292"/>
      <c r="H722" s="292"/>
    </row>
    <row r="723" ht="16.5" customHeight="1">
      <c r="A723" s="289"/>
      <c r="B723" s="289"/>
      <c r="F723" s="292"/>
      <c r="G723" s="292"/>
      <c r="H723" s="292"/>
    </row>
    <row r="724" ht="16.5" customHeight="1">
      <c r="A724" s="289"/>
      <c r="B724" s="289"/>
      <c r="F724" s="292"/>
      <c r="G724" s="292"/>
      <c r="H724" s="292"/>
    </row>
    <row r="725" ht="16.5" customHeight="1">
      <c r="A725" s="289"/>
      <c r="B725" s="289"/>
      <c r="F725" s="292"/>
      <c r="G725" s="292"/>
      <c r="H725" s="292"/>
    </row>
    <row r="726" ht="16.5" customHeight="1">
      <c r="A726" s="289"/>
      <c r="B726" s="289"/>
      <c r="F726" s="292"/>
      <c r="G726" s="292"/>
      <c r="H726" s="292"/>
    </row>
    <row r="727" ht="16.5" customHeight="1">
      <c r="A727" s="289"/>
      <c r="B727" s="289"/>
      <c r="F727" s="292"/>
      <c r="G727" s="292"/>
      <c r="H727" s="292"/>
    </row>
    <row r="728" ht="16.5" customHeight="1">
      <c r="A728" s="289"/>
      <c r="B728" s="289"/>
      <c r="F728" s="292"/>
      <c r="G728" s="292"/>
      <c r="H728" s="292"/>
    </row>
    <row r="729" ht="16.5" customHeight="1">
      <c r="A729" s="289"/>
      <c r="B729" s="289"/>
      <c r="F729" s="292"/>
      <c r="G729" s="292"/>
      <c r="H729" s="292"/>
    </row>
    <row r="730" ht="16.5" customHeight="1">
      <c r="A730" s="289"/>
      <c r="B730" s="289"/>
      <c r="F730" s="292"/>
      <c r="G730" s="292"/>
      <c r="H730" s="292"/>
    </row>
    <row r="731" ht="16.5" customHeight="1">
      <c r="A731" s="289"/>
      <c r="B731" s="289"/>
      <c r="F731" s="292"/>
      <c r="G731" s="292"/>
      <c r="H731" s="292"/>
    </row>
    <row r="732" ht="16.5" customHeight="1">
      <c r="A732" s="289"/>
      <c r="B732" s="289"/>
      <c r="F732" s="292"/>
      <c r="G732" s="292"/>
      <c r="H732" s="292"/>
    </row>
    <row r="733" ht="16.5" customHeight="1">
      <c r="A733" s="289"/>
      <c r="B733" s="289"/>
      <c r="F733" s="292"/>
      <c r="G733" s="292"/>
      <c r="H733" s="292"/>
    </row>
    <row r="734" ht="16.5" customHeight="1">
      <c r="A734" s="289"/>
      <c r="B734" s="289"/>
      <c r="F734" s="292"/>
      <c r="G734" s="292"/>
      <c r="H734" s="292"/>
    </row>
    <row r="735" ht="16.5" customHeight="1">
      <c r="A735" s="289"/>
      <c r="B735" s="289"/>
      <c r="F735" s="292"/>
      <c r="G735" s="292"/>
      <c r="H735" s="292"/>
    </row>
    <row r="736" ht="16.5" customHeight="1">
      <c r="A736" s="289"/>
      <c r="B736" s="289"/>
      <c r="F736" s="292"/>
      <c r="G736" s="292"/>
      <c r="H736" s="292"/>
    </row>
    <row r="737" ht="16.5" customHeight="1">
      <c r="A737" s="289"/>
      <c r="B737" s="289"/>
      <c r="F737" s="292"/>
      <c r="G737" s="292"/>
      <c r="H737" s="292"/>
    </row>
    <row r="738" ht="16.5" customHeight="1">
      <c r="A738" s="289"/>
      <c r="B738" s="289"/>
      <c r="F738" s="292"/>
      <c r="G738" s="292"/>
      <c r="H738" s="292"/>
    </row>
    <row r="739" ht="16.5" customHeight="1">
      <c r="A739" s="289"/>
      <c r="B739" s="289"/>
      <c r="F739" s="292"/>
      <c r="G739" s="292"/>
      <c r="H739" s="292"/>
    </row>
    <row r="740" ht="16.5" customHeight="1">
      <c r="A740" s="289"/>
      <c r="B740" s="289"/>
      <c r="F740" s="292"/>
      <c r="G740" s="292"/>
      <c r="H740" s="292"/>
    </row>
    <row r="741" ht="16.5" customHeight="1">
      <c r="A741" s="289"/>
      <c r="B741" s="289"/>
      <c r="F741" s="292"/>
      <c r="G741" s="292"/>
      <c r="H741" s="292"/>
    </row>
    <row r="742" ht="16.5" customHeight="1">
      <c r="A742" s="289"/>
      <c r="B742" s="289"/>
      <c r="F742" s="292"/>
      <c r="G742" s="292"/>
      <c r="H742" s="292"/>
    </row>
    <row r="743" ht="16.5" customHeight="1">
      <c r="A743" s="289"/>
      <c r="B743" s="289"/>
      <c r="F743" s="292"/>
      <c r="G743" s="292"/>
      <c r="H743" s="292"/>
    </row>
    <row r="744" ht="16.5" customHeight="1">
      <c r="A744" s="289"/>
      <c r="B744" s="289"/>
      <c r="F744" s="292"/>
      <c r="G744" s="292"/>
      <c r="H744" s="292"/>
    </row>
    <row r="745" ht="16.5" customHeight="1">
      <c r="A745" s="289"/>
      <c r="B745" s="289"/>
      <c r="F745" s="292"/>
      <c r="G745" s="292"/>
      <c r="H745" s="292"/>
    </row>
    <row r="746" ht="16.5" customHeight="1">
      <c r="A746" s="289"/>
      <c r="B746" s="289"/>
      <c r="F746" s="292"/>
      <c r="G746" s="292"/>
      <c r="H746" s="292"/>
    </row>
    <row r="747" ht="16.5" customHeight="1">
      <c r="A747" s="289"/>
      <c r="B747" s="289"/>
      <c r="F747" s="292"/>
      <c r="G747" s="292"/>
      <c r="H747" s="292"/>
    </row>
    <row r="748" ht="16.5" customHeight="1">
      <c r="A748" s="289"/>
      <c r="B748" s="289"/>
      <c r="F748" s="292"/>
      <c r="G748" s="292"/>
      <c r="H748" s="292"/>
    </row>
    <row r="749" ht="16.5" customHeight="1">
      <c r="A749" s="289"/>
      <c r="B749" s="289"/>
      <c r="F749" s="292"/>
      <c r="G749" s="292"/>
      <c r="H749" s="292"/>
    </row>
    <row r="750" ht="16.5" customHeight="1">
      <c r="A750" s="289"/>
      <c r="B750" s="289"/>
      <c r="F750" s="292"/>
      <c r="G750" s="292"/>
      <c r="H750" s="292"/>
    </row>
    <row r="751" ht="16.5" customHeight="1">
      <c r="A751" s="289"/>
      <c r="B751" s="289"/>
      <c r="F751" s="292"/>
      <c r="G751" s="292"/>
      <c r="H751" s="292"/>
    </row>
    <row r="752" ht="16.5" customHeight="1">
      <c r="A752" s="289"/>
      <c r="B752" s="289"/>
      <c r="F752" s="292"/>
      <c r="G752" s="292"/>
      <c r="H752" s="292"/>
    </row>
    <row r="753" ht="16.5" customHeight="1">
      <c r="A753" s="289"/>
      <c r="B753" s="289"/>
      <c r="F753" s="292"/>
      <c r="G753" s="292"/>
      <c r="H753" s="292"/>
    </row>
    <row r="754" ht="16.5" customHeight="1">
      <c r="A754" s="289"/>
      <c r="B754" s="289"/>
      <c r="F754" s="292"/>
      <c r="G754" s="292"/>
      <c r="H754" s="292"/>
    </row>
    <row r="755" ht="16.5" customHeight="1">
      <c r="A755" s="289"/>
      <c r="B755" s="289"/>
      <c r="F755" s="292"/>
      <c r="G755" s="292"/>
      <c r="H755" s="292"/>
    </row>
    <row r="756" ht="16.5" customHeight="1">
      <c r="A756" s="289"/>
      <c r="B756" s="289"/>
      <c r="F756" s="292"/>
      <c r="G756" s="292"/>
      <c r="H756" s="292"/>
    </row>
    <row r="757" ht="16.5" customHeight="1">
      <c r="A757" s="289"/>
      <c r="B757" s="289"/>
      <c r="F757" s="292"/>
      <c r="G757" s="292"/>
      <c r="H757" s="292"/>
    </row>
    <row r="758" ht="16.5" customHeight="1">
      <c r="A758" s="289"/>
      <c r="B758" s="289"/>
      <c r="F758" s="292"/>
      <c r="G758" s="292"/>
      <c r="H758" s="292"/>
    </row>
    <row r="759" ht="16.5" customHeight="1">
      <c r="A759" s="289"/>
      <c r="B759" s="289"/>
      <c r="F759" s="292"/>
      <c r="G759" s="292"/>
      <c r="H759" s="292"/>
    </row>
    <row r="760" ht="16.5" customHeight="1">
      <c r="A760" s="289"/>
      <c r="B760" s="289"/>
      <c r="F760" s="292"/>
      <c r="G760" s="292"/>
      <c r="H760" s="292"/>
    </row>
    <row r="761" ht="16.5" customHeight="1">
      <c r="A761" s="289"/>
      <c r="B761" s="289"/>
      <c r="F761" s="292"/>
      <c r="G761" s="292"/>
      <c r="H761" s="292"/>
    </row>
    <row r="762" ht="16.5" customHeight="1">
      <c r="A762" s="289"/>
      <c r="B762" s="289"/>
      <c r="F762" s="292"/>
      <c r="G762" s="292"/>
      <c r="H762" s="292"/>
    </row>
    <row r="763" ht="16.5" customHeight="1">
      <c r="A763" s="289"/>
      <c r="B763" s="289"/>
      <c r="F763" s="292"/>
      <c r="G763" s="292"/>
      <c r="H763" s="292"/>
    </row>
    <row r="764" ht="16.5" customHeight="1">
      <c r="A764" s="289"/>
      <c r="B764" s="289"/>
      <c r="F764" s="292"/>
      <c r="G764" s="292"/>
      <c r="H764" s="292"/>
    </row>
    <row r="765" ht="16.5" customHeight="1">
      <c r="A765" s="289"/>
      <c r="B765" s="289"/>
      <c r="F765" s="292"/>
      <c r="G765" s="292"/>
      <c r="H765" s="292"/>
    </row>
    <row r="766" ht="16.5" customHeight="1">
      <c r="A766" s="289"/>
      <c r="B766" s="289"/>
      <c r="F766" s="292"/>
      <c r="G766" s="292"/>
      <c r="H766" s="292"/>
    </row>
    <row r="767" ht="16.5" customHeight="1">
      <c r="A767" s="289"/>
      <c r="B767" s="289"/>
      <c r="F767" s="292"/>
      <c r="G767" s="292"/>
      <c r="H767" s="292"/>
    </row>
    <row r="768" ht="16.5" customHeight="1">
      <c r="A768" s="289"/>
      <c r="B768" s="289"/>
      <c r="F768" s="292"/>
      <c r="G768" s="292"/>
      <c r="H768" s="292"/>
    </row>
    <row r="769" ht="16.5" customHeight="1">
      <c r="A769" s="289"/>
      <c r="B769" s="289"/>
      <c r="F769" s="292"/>
      <c r="G769" s="292"/>
      <c r="H769" s="292"/>
    </row>
    <row r="770" ht="16.5" customHeight="1">
      <c r="A770" s="289"/>
      <c r="B770" s="289"/>
      <c r="F770" s="292"/>
      <c r="G770" s="292"/>
      <c r="H770" s="292"/>
    </row>
    <row r="771" ht="16.5" customHeight="1">
      <c r="A771" s="289"/>
      <c r="B771" s="289"/>
      <c r="F771" s="292"/>
      <c r="G771" s="292"/>
      <c r="H771" s="292"/>
    </row>
    <row r="772" ht="16.5" customHeight="1">
      <c r="A772" s="289"/>
      <c r="B772" s="289"/>
      <c r="F772" s="292"/>
      <c r="G772" s="292"/>
      <c r="H772" s="292"/>
    </row>
    <row r="773" ht="16.5" customHeight="1">
      <c r="A773" s="289"/>
      <c r="B773" s="289"/>
      <c r="F773" s="292"/>
      <c r="G773" s="292"/>
      <c r="H773" s="292"/>
    </row>
    <row r="774" ht="16.5" customHeight="1">
      <c r="A774" s="289"/>
      <c r="B774" s="289"/>
      <c r="F774" s="292"/>
      <c r="G774" s="292"/>
      <c r="H774" s="292"/>
    </row>
    <row r="775" ht="16.5" customHeight="1">
      <c r="A775" s="289"/>
      <c r="B775" s="289"/>
      <c r="F775" s="292"/>
      <c r="G775" s="292"/>
      <c r="H775" s="292"/>
    </row>
    <row r="776" ht="16.5" customHeight="1">
      <c r="A776" s="289"/>
      <c r="B776" s="289"/>
      <c r="F776" s="292"/>
      <c r="G776" s="292"/>
      <c r="H776" s="292"/>
    </row>
    <row r="777" ht="16.5" customHeight="1">
      <c r="A777" s="289"/>
      <c r="B777" s="289"/>
      <c r="F777" s="292"/>
      <c r="G777" s="292"/>
      <c r="H777" s="292"/>
    </row>
    <row r="778" ht="16.5" customHeight="1">
      <c r="A778" s="289"/>
      <c r="B778" s="289"/>
      <c r="F778" s="292"/>
      <c r="G778" s="292"/>
      <c r="H778" s="292"/>
    </row>
    <row r="779" ht="16.5" customHeight="1">
      <c r="A779" s="289"/>
      <c r="B779" s="289"/>
      <c r="F779" s="292"/>
      <c r="G779" s="292"/>
      <c r="H779" s="292"/>
    </row>
    <row r="780" ht="16.5" customHeight="1">
      <c r="A780" s="289"/>
      <c r="B780" s="289"/>
      <c r="F780" s="292"/>
      <c r="G780" s="292"/>
      <c r="H780" s="292"/>
    </row>
    <row r="781" ht="16.5" customHeight="1">
      <c r="A781" s="289"/>
      <c r="B781" s="289"/>
      <c r="F781" s="292"/>
      <c r="G781" s="292"/>
      <c r="H781" s="292"/>
    </row>
    <row r="782" ht="16.5" customHeight="1">
      <c r="A782" s="289"/>
      <c r="B782" s="289"/>
      <c r="F782" s="292"/>
      <c r="G782" s="292"/>
      <c r="H782" s="292"/>
    </row>
    <row r="783" ht="16.5" customHeight="1">
      <c r="A783" s="289"/>
      <c r="B783" s="289"/>
      <c r="F783" s="292"/>
      <c r="G783" s="292"/>
      <c r="H783" s="292"/>
    </row>
    <row r="784" ht="16.5" customHeight="1">
      <c r="A784" s="289"/>
      <c r="B784" s="289"/>
      <c r="F784" s="292"/>
      <c r="G784" s="292"/>
      <c r="H784" s="292"/>
    </row>
    <row r="785" ht="16.5" customHeight="1">
      <c r="A785" s="289"/>
      <c r="B785" s="289"/>
      <c r="F785" s="292"/>
      <c r="G785" s="292"/>
      <c r="H785" s="292"/>
    </row>
    <row r="786" ht="16.5" customHeight="1">
      <c r="A786" s="289"/>
      <c r="B786" s="289"/>
      <c r="F786" s="292"/>
      <c r="G786" s="292"/>
      <c r="H786" s="292"/>
    </row>
    <row r="787" ht="16.5" customHeight="1">
      <c r="A787" s="289"/>
      <c r="B787" s="289"/>
      <c r="F787" s="292"/>
      <c r="G787" s="292"/>
      <c r="H787" s="292"/>
    </row>
    <row r="788" ht="16.5" customHeight="1">
      <c r="A788" s="289"/>
      <c r="B788" s="289"/>
      <c r="F788" s="292"/>
      <c r="G788" s="292"/>
      <c r="H788" s="292"/>
    </row>
    <row r="789" ht="16.5" customHeight="1">
      <c r="A789" s="289"/>
      <c r="B789" s="289"/>
      <c r="F789" s="292"/>
      <c r="G789" s="292"/>
      <c r="H789" s="292"/>
    </row>
    <row r="790" ht="16.5" customHeight="1">
      <c r="A790" s="289"/>
      <c r="B790" s="289"/>
      <c r="F790" s="292"/>
      <c r="G790" s="292"/>
      <c r="H790" s="292"/>
    </row>
    <row r="791" ht="16.5" customHeight="1">
      <c r="A791" s="289"/>
      <c r="B791" s="289"/>
      <c r="F791" s="292"/>
      <c r="G791" s="292"/>
      <c r="H791" s="292"/>
    </row>
    <row r="792" ht="16.5" customHeight="1">
      <c r="A792" s="289"/>
      <c r="B792" s="289"/>
      <c r="F792" s="292"/>
      <c r="G792" s="292"/>
      <c r="H792" s="292"/>
    </row>
    <row r="793" ht="16.5" customHeight="1">
      <c r="A793" s="289"/>
      <c r="B793" s="289"/>
      <c r="F793" s="292"/>
      <c r="G793" s="292"/>
      <c r="H793" s="292"/>
    </row>
    <row r="794" ht="16.5" customHeight="1">
      <c r="A794" s="289"/>
      <c r="B794" s="289"/>
      <c r="F794" s="292"/>
      <c r="G794" s="292"/>
      <c r="H794" s="292"/>
    </row>
    <row r="795" ht="16.5" customHeight="1">
      <c r="A795" s="289"/>
      <c r="B795" s="289"/>
      <c r="F795" s="292"/>
      <c r="G795" s="292"/>
      <c r="H795" s="292"/>
    </row>
    <row r="796" ht="16.5" customHeight="1">
      <c r="A796" s="289"/>
      <c r="B796" s="289"/>
      <c r="F796" s="292"/>
      <c r="G796" s="292"/>
      <c r="H796" s="292"/>
    </row>
    <row r="797" ht="16.5" customHeight="1">
      <c r="A797" s="289"/>
      <c r="B797" s="289"/>
      <c r="F797" s="292"/>
      <c r="G797" s="292"/>
      <c r="H797" s="292"/>
    </row>
    <row r="798" ht="16.5" customHeight="1">
      <c r="A798" s="289"/>
      <c r="B798" s="289"/>
      <c r="F798" s="292"/>
      <c r="G798" s="292"/>
      <c r="H798" s="292"/>
    </row>
    <row r="799" ht="16.5" customHeight="1">
      <c r="A799" s="289"/>
      <c r="B799" s="289"/>
      <c r="F799" s="292"/>
      <c r="G799" s="292"/>
      <c r="H799" s="292"/>
    </row>
    <row r="800" ht="16.5" customHeight="1">
      <c r="A800" s="289"/>
      <c r="B800" s="289"/>
      <c r="F800" s="292"/>
      <c r="G800" s="292"/>
      <c r="H800" s="292"/>
    </row>
    <row r="801" ht="16.5" customHeight="1">
      <c r="A801" s="289"/>
      <c r="B801" s="289"/>
      <c r="F801" s="292"/>
      <c r="G801" s="292"/>
      <c r="H801" s="292"/>
    </row>
    <row r="802" ht="16.5" customHeight="1">
      <c r="A802" s="289"/>
      <c r="B802" s="289"/>
      <c r="F802" s="292"/>
      <c r="G802" s="292"/>
      <c r="H802" s="292"/>
    </row>
    <row r="803" ht="16.5" customHeight="1">
      <c r="A803" s="289"/>
      <c r="B803" s="289"/>
      <c r="F803" s="292"/>
      <c r="G803" s="292"/>
      <c r="H803" s="292"/>
    </row>
    <row r="804" ht="16.5" customHeight="1">
      <c r="A804" s="289"/>
      <c r="B804" s="289"/>
      <c r="F804" s="292"/>
      <c r="G804" s="292"/>
      <c r="H804" s="292"/>
    </row>
    <row r="805" ht="16.5" customHeight="1">
      <c r="A805" s="289"/>
      <c r="B805" s="289"/>
      <c r="F805" s="292"/>
      <c r="G805" s="292"/>
      <c r="H805" s="292"/>
    </row>
    <row r="806" ht="16.5" customHeight="1">
      <c r="A806" s="289"/>
      <c r="B806" s="289"/>
      <c r="F806" s="292"/>
      <c r="G806" s="292"/>
      <c r="H806" s="292"/>
    </row>
    <row r="807" ht="16.5" customHeight="1">
      <c r="A807" s="289"/>
      <c r="B807" s="289"/>
      <c r="F807" s="292"/>
      <c r="G807" s="292"/>
      <c r="H807" s="292"/>
    </row>
    <row r="808" ht="16.5" customHeight="1">
      <c r="A808" s="289"/>
      <c r="B808" s="289"/>
      <c r="F808" s="292"/>
      <c r="G808" s="292"/>
      <c r="H808" s="292"/>
    </row>
    <row r="809" ht="16.5" customHeight="1">
      <c r="A809" s="289"/>
      <c r="B809" s="289"/>
      <c r="F809" s="292"/>
      <c r="G809" s="292"/>
      <c r="H809" s="292"/>
    </row>
    <row r="810" ht="16.5" customHeight="1">
      <c r="A810" s="289"/>
      <c r="B810" s="289"/>
      <c r="F810" s="292"/>
      <c r="G810" s="292"/>
      <c r="H810" s="292"/>
    </row>
    <row r="811" ht="16.5" customHeight="1">
      <c r="A811" s="289"/>
      <c r="B811" s="289"/>
      <c r="F811" s="292"/>
      <c r="G811" s="292"/>
      <c r="H811" s="292"/>
    </row>
    <row r="812" ht="16.5" customHeight="1">
      <c r="A812" s="289"/>
      <c r="B812" s="289"/>
      <c r="F812" s="292"/>
      <c r="G812" s="292"/>
      <c r="H812" s="292"/>
    </row>
    <row r="813" ht="16.5" customHeight="1">
      <c r="A813" s="289"/>
      <c r="B813" s="289"/>
      <c r="F813" s="292"/>
      <c r="G813" s="292"/>
      <c r="H813" s="292"/>
    </row>
    <row r="814" ht="16.5" customHeight="1">
      <c r="A814" s="289"/>
      <c r="B814" s="289"/>
      <c r="F814" s="292"/>
      <c r="G814" s="292"/>
      <c r="H814" s="292"/>
    </row>
    <row r="815" ht="16.5" customHeight="1">
      <c r="A815" s="289"/>
      <c r="B815" s="289"/>
      <c r="F815" s="292"/>
      <c r="G815" s="292"/>
      <c r="H815" s="292"/>
    </row>
    <row r="816" ht="16.5" customHeight="1">
      <c r="A816" s="289"/>
      <c r="B816" s="289"/>
      <c r="F816" s="292"/>
      <c r="G816" s="292"/>
      <c r="H816" s="292"/>
    </row>
    <row r="817" ht="16.5" customHeight="1">
      <c r="A817" s="289"/>
      <c r="B817" s="289"/>
      <c r="F817" s="292"/>
      <c r="G817" s="292"/>
      <c r="H817" s="292"/>
    </row>
    <row r="818" ht="16.5" customHeight="1">
      <c r="A818" s="289"/>
      <c r="B818" s="289"/>
      <c r="F818" s="292"/>
      <c r="G818" s="292"/>
      <c r="H818" s="292"/>
    </row>
    <row r="819" ht="16.5" customHeight="1">
      <c r="A819" s="289"/>
      <c r="B819" s="289"/>
      <c r="F819" s="292"/>
      <c r="G819" s="292"/>
      <c r="H819" s="292"/>
    </row>
    <row r="820" ht="16.5" customHeight="1">
      <c r="A820" s="289"/>
      <c r="B820" s="289"/>
      <c r="F820" s="292"/>
      <c r="G820" s="292"/>
      <c r="H820" s="292"/>
    </row>
    <row r="821" ht="16.5" customHeight="1">
      <c r="A821" s="289"/>
      <c r="B821" s="289"/>
      <c r="F821" s="292"/>
      <c r="G821" s="292"/>
      <c r="H821" s="292"/>
    </row>
    <row r="822" ht="16.5" customHeight="1">
      <c r="A822" s="289"/>
      <c r="B822" s="289"/>
      <c r="F822" s="292"/>
      <c r="G822" s="292"/>
      <c r="H822" s="292"/>
    </row>
    <row r="823" ht="16.5" customHeight="1">
      <c r="A823" s="289"/>
      <c r="B823" s="289"/>
      <c r="F823" s="292"/>
      <c r="G823" s="292"/>
      <c r="H823" s="292"/>
    </row>
    <row r="824" ht="16.5" customHeight="1">
      <c r="A824" s="289"/>
      <c r="B824" s="289"/>
      <c r="F824" s="292"/>
      <c r="G824" s="292"/>
      <c r="H824" s="292"/>
    </row>
    <row r="825" ht="16.5" customHeight="1">
      <c r="A825" s="289"/>
      <c r="B825" s="289"/>
      <c r="F825" s="292"/>
      <c r="G825" s="292"/>
      <c r="H825" s="292"/>
    </row>
    <row r="826" ht="16.5" customHeight="1">
      <c r="A826" s="289"/>
      <c r="B826" s="289"/>
      <c r="F826" s="292"/>
      <c r="G826" s="292"/>
      <c r="H826" s="292"/>
    </row>
    <row r="827" ht="16.5" customHeight="1">
      <c r="A827" s="289"/>
      <c r="B827" s="289"/>
      <c r="F827" s="292"/>
      <c r="G827" s="292"/>
      <c r="H827" s="292"/>
    </row>
    <row r="828" ht="16.5" customHeight="1">
      <c r="A828" s="289"/>
      <c r="B828" s="289"/>
      <c r="F828" s="292"/>
      <c r="G828" s="292"/>
      <c r="H828" s="292"/>
    </row>
    <row r="829" ht="16.5" customHeight="1">
      <c r="A829" s="289"/>
      <c r="B829" s="289"/>
      <c r="F829" s="292"/>
      <c r="G829" s="292"/>
      <c r="H829" s="292"/>
    </row>
    <row r="830" ht="16.5" customHeight="1">
      <c r="A830" s="289"/>
      <c r="B830" s="289"/>
      <c r="F830" s="292"/>
      <c r="G830" s="292"/>
      <c r="H830" s="292"/>
    </row>
    <row r="831" ht="16.5" customHeight="1">
      <c r="A831" s="289"/>
      <c r="B831" s="289"/>
      <c r="F831" s="292"/>
      <c r="G831" s="292"/>
      <c r="H831" s="292"/>
    </row>
    <row r="832" ht="16.5" customHeight="1">
      <c r="A832" s="289"/>
      <c r="B832" s="289"/>
      <c r="F832" s="292"/>
      <c r="G832" s="292"/>
      <c r="H832" s="292"/>
    </row>
    <row r="833" ht="16.5" customHeight="1">
      <c r="A833" s="289"/>
      <c r="B833" s="289"/>
      <c r="F833" s="292"/>
      <c r="G833" s="292"/>
      <c r="H833" s="292"/>
    </row>
    <row r="834" ht="16.5" customHeight="1">
      <c r="A834" s="289"/>
      <c r="B834" s="289"/>
      <c r="F834" s="292"/>
      <c r="G834" s="292"/>
      <c r="H834" s="292"/>
    </row>
    <row r="835" ht="16.5" customHeight="1">
      <c r="A835" s="289"/>
      <c r="B835" s="289"/>
      <c r="F835" s="292"/>
      <c r="G835" s="292"/>
      <c r="H835" s="292"/>
    </row>
    <row r="836" ht="16.5" customHeight="1">
      <c r="A836" s="289"/>
      <c r="B836" s="289"/>
      <c r="F836" s="292"/>
      <c r="G836" s="292"/>
      <c r="H836" s="292"/>
    </row>
    <row r="837" ht="16.5" customHeight="1">
      <c r="A837" s="289"/>
      <c r="B837" s="289"/>
      <c r="F837" s="292"/>
      <c r="G837" s="292"/>
      <c r="H837" s="292"/>
    </row>
    <row r="838" ht="16.5" customHeight="1">
      <c r="A838" s="289"/>
      <c r="B838" s="289"/>
      <c r="F838" s="292"/>
      <c r="G838" s="292"/>
      <c r="H838" s="292"/>
    </row>
    <row r="839" ht="16.5" customHeight="1">
      <c r="A839" s="289"/>
      <c r="B839" s="289"/>
      <c r="F839" s="292"/>
      <c r="G839" s="292"/>
      <c r="H839" s="292"/>
    </row>
    <row r="840" ht="16.5" customHeight="1">
      <c r="A840" s="289"/>
      <c r="B840" s="289"/>
      <c r="F840" s="292"/>
      <c r="G840" s="292"/>
      <c r="H840" s="292"/>
    </row>
    <row r="841" ht="16.5" customHeight="1">
      <c r="A841" s="289"/>
      <c r="B841" s="289"/>
      <c r="F841" s="292"/>
      <c r="G841" s="292"/>
      <c r="H841" s="292"/>
    </row>
    <row r="842" ht="16.5" customHeight="1">
      <c r="A842" s="289"/>
      <c r="B842" s="289"/>
      <c r="F842" s="292"/>
      <c r="G842" s="292"/>
      <c r="H842" s="292"/>
    </row>
    <row r="843" ht="16.5" customHeight="1">
      <c r="A843" s="289"/>
      <c r="B843" s="289"/>
      <c r="F843" s="292"/>
      <c r="G843" s="292"/>
      <c r="H843" s="292"/>
    </row>
    <row r="844" ht="16.5" customHeight="1">
      <c r="A844" s="289"/>
      <c r="B844" s="289"/>
      <c r="F844" s="292"/>
      <c r="G844" s="292"/>
      <c r="H844" s="292"/>
    </row>
    <row r="845" ht="16.5" customHeight="1">
      <c r="A845" s="289"/>
      <c r="B845" s="289"/>
      <c r="F845" s="292"/>
      <c r="G845" s="292"/>
      <c r="H845" s="292"/>
    </row>
    <row r="846" ht="16.5" customHeight="1">
      <c r="A846" s="289"/>
      <c r="B846" s="289"/>
      <c r="F846" s="292"/>
      <c r="G846" s="292"/>
      <c r="H846" s="292"/>
    </row>
    <row r="847" ht="16.5" customHeight="1">
      <c r="A847" s="289"/>
      <c r="B847" s="289"/>
      <c r="F847" s="292"/>
      <c r="G847" s="292"/>
      <c r="H847" s="292"/>
    </row>
    <row r="848" ht="16.5" customHeight="1">
      <c r="A848" s="289"/>
      <c r="B848" s="289"/>
      <c r="F848" s="292"/>
      <c r="G848" s="292"/>
      <c r="H848" s="292"/>
    </row>
    <row r="849" ht="16.5" customHeight="1">
      <c r="A849" s="289"/>
      <c r="B849" s="289"/>
      <c r="F849" s="292"/>
      <c r="G849" s="292"/>
      <c r="H849" s="292"/>
    </row>
    <row r="850" ht="16.5" customHeight="1">
      <c r="A850" s="289"/>
      <c r="B850" s="289"/>
      <c r="F850" s="292"/>
      <c r="G850" s="292"/>
      <c r="H850" s="292"/>
    </row>
    <row r="851" ht="16.5" customHeight="1">
      <c r="A851" s="289"/>
      <c r="B851" s="289"/>
      <c r="F851" s="292"/>
      <c r="G851" s="292"/>
      <c r="H851" s="292"/>
    </row>
    <row r="852" ht="16.5" customHeight="1">
      <c r="A852" s="289"/>
      <c r="B852" s="289"/>
      <c r="F852" s="292"/>
      <c r="G852" s="292"/>
      <c r="H852" s="292"/>
    </row>
    <row r="853" ht="16.5" customHeight="1">
      <c r="A853" s="289"/>
      <c r="B853" s="289"/>
      <c r="F853" s="292"/>
      <c r="G853" s="292"/>
      <c r="H853" s="292"/>
    </row>
    <row r="854" ht="16.5" customHeight="1">
      <c r="A854" s="289"/>
      <c r="B854" s="289"/>
      <c r="F854" s="292"/>
      <c r="G854" s="292"/>
      <c r="H854" s="292"/>
    </row>
    <row r="855" ht="16.5" customHeight="1">
      <c r="A855" s="289"/>
      <c r="B855" s="289"/>
      <c r="F855" s="292"/>
      <c r="G855" s="292"/>
      <c r="H855" s="292"/>
    </row>
    <row r="856" ht="16.5" customHeight="1">
      <c r="A856" s="289"/>
      <c r="B856" s="289"/>
      <c r="F856" s="292"/>
      <c r="G856" s="292"/>
      <c r="H856" s="292"/>
    </row>
    <row r="857" ht="16.5" customHeight="1">
      <c r="A857" s="289"/>
      <c r="B857" s="289"/>
      <c r="F857" s="292"/>
      <c r="G857" s="292"/>
      <c r="H857" s="292"/>
    </row>
    <row r="858" ht="16.5" customHeight="1">
      <c r="A858" s="289"/>
      <c r="B858" s="289"/>
      <c r="F858" s="292"/>
      <c r="G858" s="292"/>
      <c r="H858" s="292"/>
    </row>
    <row r="859" ht="16.5" customHeight="1">
      <c r="A859" s="289"/>
      <c r="B859" s="289"/>
      <c r="F859" s="292"/>
      <c r="G859" s="292"/>
      <c r="H859" s="292"/>
    </row>
    <row r="860" ht="16.5" customHeight="1">
      <c r="A860" s="289"/>
      <c r="B860" s="289"/>
      <c r="F860" s="292"/>
      <c r="G860" s="292"/>
      <c r="H860" s="292"/>
    </row>
    <row r="861" ht="16.5" customHeight="1">
      <c r="A861" s="289"/>
      <c r="B861" s="289"/>
      <c r="F861" s="292"/>
      <c r="G861" s="292"/>
      <c r="H861" s="292"/>
    </row>
    <row r="862" ht="16.5" customHeight="1">
      <c r="A862" s="289"/>
      <c r="B862" s="289"/>
      <c r="F862" s="292"/>
      <c r="G862" s="292"/>
      <c r="H862" s="292"/>
    </row>
    <row r="863" ht="16.5" customHeight="1">
      <c r="A863" s="289"/>
      <c r="B863" s="289"/>
      <c r="F863" s="292"/>
      <c r="G863" s="292"/>
      <c r="H863" s="292"/>
    </row>
    <row r="864" ht="16.5" customHeight="1">
      <c r="A864" s="289"/>
      <c r="B864" s="289"/>
      <c r="F864" s="292"/>
      <c r="G864" s="292"/>
      <c r="H864" s="292"/>
    </row>
    <row r="865" ht="16.5" customHeight="1">
      <c r="A865" s="289"/>
      <c r="B865" s="289"/>
      <c r="F865" s="292"/>
      <c r="G865" s="292"/>
      <c r="H865" s="292"/>
    </row>
    <row r="866" ht="16.5" customHeight="1">
      <c r="A866" s="289"/>
      <c r="B866" s="289"/>
      <c r="F866" s="292"/>
      <c r="G866" s="292"/>
      <c r="H866" s="292"/>
    </row>
    <row r="867" ht="16.5" customHeight="1">
      <c r="A867" s="289"/>
      <c r="B867" s="289"/>
      <c r="F867" s="292"/>
      <c r="G867" s="292"/>
      <c r="H867" s="292"/>
    </row>
    <row r="868" ht="16.5" customHeight="1">
      <c r="A868" s="289"/>
      <c r="B868" s="289"/>
      <c r="F868" s="292"/>
      <c r="G868" s="292"/>
      <c r="H868" s="292"/>
    </row>
    <row r="869" ht="16.5" customHeight="1">
      <c r="A869" s="289"/>
      <c r="B869" s="289"/>
      <c r="F869" s="292"/>
      <c r="G869" s="292"/>
      <c r="H869" s="292"/>
    </row>
    <row r="870" ht="16.5" customHeight="1">
      <c r="A870" s="289"/>
      <c r="B870" s="289"/>
      <c r="F870" s="292"/>
      <c r="G870" s="292"/>
      <c r="H870" s="292"/>
    </row>
    <row r="871" ht="16.5" customHeight="1">
      <c r="A871" s="289"/>
      <c r="B871" s="289"/>
      <c r="F871" s="292"/>
      <c r="G871" s="292"/>
      <c r="H871" s="292"/>
    </row>
    <row r="872" ht="16.5" customHeight="1">
      <c r="A872" s="289"/>
      <c r="B872" s="289"/>
      <c r="F872" s="292"/>
      <c r="G872" s="292"/>
      <c r="H872" s="292"/>
    </row>
    <row r="873" ht="16.5" customHeight="1">
      <c r="A873" s="289"/>
      <c r="B873" s="289"/>
      <c r="F873" s="292"/>
      <c r="G873" s="292"/>
      <c r="H873" s="292"/>
    </row>
    <row r="874" ht="16.5" customHeight="1">
      <c r="A874" s="289"/>
      <c r="B874" s="289"/>
      <c r="F874" s="292"/>
      <c r="G874" s="292"/>
      <c r="H874" s="292"/>
    </row>
    <row r="875" ht="16.5" customHeight="1">
      <c r="A875" s="289"/>
      <c r="B875" s="289"/>
      <c r="F875" s="292"/>
      <c r="G875" s="292"/>
      <c r="H875" s="292"/>
    </row>
    <row r="876" ht="16.5" customHeight="1">
      <c r="A876" s="289"/>
      <c r="B876" s="289"/>
      <c r="F876" s="292"/>
      <c r="G876" s="292"/>
      <c r="H876" s="292"/>
    </row>
    <row r="877" ht="16.5" customHeight="1">
      <c r="A877" s="289"/>
      <c r="B877" s="289"/>
      <c r="F877" s="292"/>
      <c r="G877" s="292"/>
      <c r="H877" s="292"/>
    </row>
    <row r="878" ht="16.5" customHeight="1">
      <c r="A878" s="289"/>
      <c r="B878" s="289"/>
      <c r="F878" s="292"/>
      <c r="G878" s="292"/>
      <c r="H878" s="292"/>
    </row>
    <row r="879" ht="16.5" customHeight="1">
      <c r="A879" s="289"/>
      <c r="B879" s="289"/>
      <c r="F879" s="292"/>
      <c r="G879" s="292"/>
      <c r="H879" s="292"/>
    </row>
    <row r="880" ht="16.5" customHeight="1">
      <c r="A880" s="289"/>
      <c r="B880" s="289"/>
      <c r="F880" s="292"/>
      <c r="G880" s="292"/>
      <c r="H880" s="292"/>
    </row>
    <row r="881" ht="16.5" customHeight="1">
      <c r="A881" s="289"/>
      <c r="B881" s="289"/>
      <c r="F881" s="292"/>
      <c r="G881" s="292"/>
      <c r="H881" s="292"/>
    </row>
    <row r="882" ht="16.5" customHeight="1">
      <c r="A882" s="289"/>
      <c r="B882" s="289"/>
      <c r="F882" s="292"/>
      <c r="G882" s="292"/>
      <c r="H882" s="292"/>
    </row>
    <row r="883" ht="16.5" customHeight="1">
      <c r="A883" s="289"/>
      <c r="B883" s="289"/>
      <c r="F883" s="292"/>
      <c r="G883" s="292"/>
      <c r="H883" s="292"/>
    </row>
    <row r="884" ht="16.5" customHeight="1">
      <c r="A884" s="289"/>
      <c r="B884" s="289"/>
      <c r="F884" s="292"/>
      <c r="G884" s="292"/>
      <c r="H884" s="292"/>
    </row>
    <row r="885" ht="16.5" customHeight="1">
      <c r="A885" s="289"/>
      <c r="B885" s="289"/>
      <c r="F885" s="292"/>
      <c r="G885" s="292"/>
      <c r="H885" s="292"/>
    </row>
    <row r="886" ht="16.5" customHeight="1">
      <c r="A886" s="289"/>
      <c r="B886" s="289"/>
      <c r="F886" s="292"/>
      <c r="G886" s="292"/>
      <c r="H886" s="292"/>
    </row>
    <row r="887" ht="16.5" customHeight="1">
      <c r="A887" s="289"/>
      <c r="B887" s="289"/>
      <c r="F887" s="292"/>
      <c r="G887" s="292"/>
      <c r="H887" s="292"/>
    </row>
    <row r="888" ht="16.5" customHeight="1">
      <c r="A888" s="289"/>
      <c r="B888" s="289"/>
      <c r="F888" s="292"/>
      <c r="G888" s="292"/>
      <c r="H888" s="292"/>
    </row>
    <row r="889" ht="16.5" customHeight="1">
      <c r="A889" s="289"/>
      <c r="B889" s="289"/>
      <c r="F889" s="292"/>
      <c r="G889" s="292"/>
      <c r="H889" s="292"/>
    </row>
    <row r="890" ht="16.5" customHeight="1">
      <c r="A890" s="289"/>
      <c r="B890" s="289"/>
      <c r="F890" s="292"/>
      <c r="G890" s="292"/>
      <c r="H890" s="292"/>
    </row>
    <row r="891" ht="16.5" customHeight="1">
      <c r="A891" s="289"/>
      <c r="B891" s="289"/>
      <c r="F891" s="292"/>
      <c r="G891" s="292"/>
      <c r="H891" s="292"/>
    </row>
    <row r="892" ht="16.5" customHeight="1">
      <c r="A892" s="289"/>
      <c r="B892" s="289"/>
      <c r="F892" s="292"/>
      <c r="G892" s="292"/>
      <c r="H892" s="292"/>
    </row>
    <row r="893" ht="16.5" customHeight="1">
      <c r="A893" s="289"/>
      <c r="B893" s="289"/>
      <c r="F893" s="292"/>
      <c r="G893" s="292"/>
      <c r="H893" s="292"/>
    </row>
    <row r="894" ht="16.5" customHeight="1">
      <c r="A894" s="289"/>
      <c r="B894" s="289"/>
      <c r="F894" s="292"/>
      <c r="G894" s="292"/>
      <c r="H894" s="292"/>
    </row>
    <row r="895" ht="16.5" customHeight="1">
      <c r="A895" s="289"/>
      <c r="B895" s="289"/>
      <c r="F895" s="292"/>
      <c r="G895" s="292"/>
      <c r="H895" s="292"/>
    </row>
    <row r="896" ht="16.5" customHeight="1">
      <c r="A896" s="289"/>
      <c r="B896" s="289"/>
      <c r="F896" s="292"/>
      <c r="G896" s="292"/>
      <c r="H896" s="292"/>
    </row>
    <row r="897" ht="16.5" customHeight="1">
      <c r="A897" s="289"/>
      <c r="B897" s="289"/>
      <c r="F897" s="292"/>
      <c r="G897" s="292"/>
      <c r="H897" s="292"/>
    </row>
    <row r="898" ht="16.5" customHeight="1">
      <c r="A898" s="289"/>
      <c r="B898" s="289"/>
      <c r="F898" s="292"/>
      <c r="G898" s="292"/>
      <c r="H898" s="292"/>
    </row>
    <row r="899" ht="16.5" customHeight="1">
      <c r="A899" s="289"/>
      <c r="B899" s="289"/>
      <c r="F899" s="292"/>
      <c r="G899" s="292"/>
      <c r="H899" s="292"/>
    </row>
    <row r="900" ht="16.5" customHeight="1">
      <c r="A900" s="289"/>
      <c r="B900" s="289"/>
      <c r="F900" s="292"/>
      <c r="G900" s="292"/>
      <c r="H900" s="292"/>
    </row>
    <row r="901" ht="16.5" customHeight="1">
      <c r="A901" s="289"/>
      <c r="B901" s="289"/>
      <c r="F901" s="292"/>
      <c r="G901" s="292"/>
      <c r="H901" s="292"/>
    </row>
    <row r="902" ht="16.5" customHeight="1">
      <c r="A902" s="289"/>
      <c r="B902" s="289"/>
      <c r="F902" s="292"/>
      <c r="G902" s="292"/>
      <c r="H902" s="292"/>
    </row>
    <row r="903" ht="16.5" customHeight="1">
      <c r="A903" s="289"/>
      <c r="B903" s="289"/>
      <c r="F903" s="292"/>
      <c r="G903" s="292"/>
      <c r="H903" s="292"/>
    </row>
    <row r="904" ht="16.5" customHeight="1">
      <c r="A904" s="289"/>
      <c r="B904" s="289"/>
      <c r="F904" s="292"/>
      <c r="G904" s="292"/>
      <c r="H904" s="292"/>
    </row>
    <row r="905" ht="16.5" customHeight="1">
      <c r="A905" s="289"/>
      <c r="B905" s="289"/>
      <c r="F905" s="292"/>
      <c r="G905" s="292"/>
      <c r="H905" s="292"/>
    </row>
    <row r="906" ht="16.5" customHeight="1">
      <c r="A906" s="289"/>
      <c r="B906" s="289"/>
      <c r="F906" s="292"/>
      <c r="G906" s="292"/>
      <c r="H906" s="292"/>
    </row>
    <row r="907" ht="16.5" customHeight="1">
      <c r="A907" s="289"/>
      <c r="B907" s="289"/>
      <c r="F907" s="292"/>
      <c r="G907" s="292"/>
      <c r="H907" s="292"/>
    </row>
    <row r="908" ht="16.5" customHeight="1">
      <c r="A908" s="289"/>
      <c r="B908" s="289"/>
      <c r="F908" s="292"/>
      <c r="G908" s="292"/>
      <c r="H908" s="292"/>
    </row>
    <row r="909" ht="16.5" customHeight="1">
      <c r="A909" s="289"/>
      <c r="B909" s="289"/>
      <c r="F909" s="292"/>
      <c r="G909" s="292"/>
      <c r="H909" s="292"/>
    </row>
    <row r="910" ht="16.5" customHeight="1">
      <c r="A910" s="289"/>
      <c r="B910" s="289"/>
      <c r="F910" s="292"/>
      <c r="G910" s="292"/>
      <c r="H910" s="292"/>
    </row>
    <row r="911" ht="16.5" customHeight="1">
      <c r="A911" s="289"/>
      <c r="B911" s="289"/>
      <c r="F911" s="292"/>
      <c r="G911" s="292"/>
      <c r="H911" s="292"/>
    </row>
    <row r="912" ht="16.5" customHeight="1">
      <c r="A912" s="289"/>
      <c r="B912" s="289"/>
      <c r="F912" s="292"/>
      <c r="G912" s="292"/>
      <c r="H912" s="292"/>
    </row>
    <row r="913" ht="16.5" customHeight="1">
      <c r="A913" s="289"/>
      <c r="B913" s="289"/>
      <c r="F913" s="292"/>
      <c r="G913" s="292"/>
      <c r="H913" s="292"/>
    </row>
    <row r="914" ht="16.5" customHeight="1">
      <c r="A914" s="289"/>
      <c r="B914" s="289"/>
      <c r="F914" s="292"/>
      <c r="G914" s="292"/>
      <c r="H914" s="292"/>
    </row>
    <row r="915" ht="16.5" customHeight="1">
      <c r="A915" s="289"/>
      <c r="B915" s="289"/>
      <c r="F915" s="292"/>
      <c r="G915" s="292"/>
      <c r="H915" s="292"/>
    </row>
    <row r="916" ht="16.5" customHeight="1">
      <c r="A916" s="289"/>
      <c r="B916" s="289"/>
      <c r="F916" s="292"/>
      <c r="G916" s="292"/>
      <c r="H916" s="292"/>
    </row>
    <row r="917" ht="16.5" customHeight="1">
      <c r="A917" s="289"/>
      <c r="B917" s="289"/>
      <c r="F917" s="292"/>
      <c r="G917" s="292"/>
      <c r="H917" s="292"/>
    </row>
    <row r="918" ht="16.5" customHeight="1">
      <c r="A918" s="289"/>
      <c r="B918" s="289"/>
      <c r="F918" s="292"/>
      <c r="G918" s="292"/>
      <c r="H918" s="292"/>
    </row>
    <row r="919" ht="16.5" customHeight="1">
      <c r="A919" s="289"/>
      <c r="B919" s="289"/>
      <c r="F919" s="292"/>
      <c r="G919" s="292"/>
      <c r="H919" s="292"/>
    </row>
    <row r="920" ht="16.5" customHeight="1">
      <c r="A920" s="289"/>
      <c r="B920" s="289"/>
      <c r="F920" s="292"/>
      <c r="G920" s="292"/>
      <c r="H920" s="292"/>
    </row>
    <row r="921" ht="16.5" customHeight="1">
      <c r="A921" s="289"/>
      <c r="B921" s="289"/>
      <c r="F921" s="292"/>
      <c r="G921" s="292"/>
      <c r="H921" s="292"/>
    </row>
    <row r="922" ht="16.5" customHeight="1">
      <c r="A922" s="289"/>
      <c r="B922" s="289"/>
      <c r="F922" s="292"/>
      <c r="G922" s="292"/>
      <c r="H922" s="292"/>
    </row>
    <row r="923" ht="16.5" customHeight="1">
      <c r="A923" s="289"/>
      <c r="B923" s="289"/>
      <c r="F923" s="292"/>
      <c r="G923" s="292"/>
      <c r="H923" s="292"/>
    </row>
    <row r="924" ht="16.5" customHeight="1">
      <c r="A924" s="289"/>
      <c r="B924" s="289"/>
      <c r="F924" s="292"/>
      <c r="G924" s="292"/>
      <c r="H924" s="292"/>
    </row>
    <row r="925" ht="16.5" customHeight="1">
      <c r="A925" s="289"/>
      <c r="B925" s="289"/>
      <c r="F925" s="292"/>
      <c r="G925" s="292"/>
      <c r="H925" s="292"/>
    </row>
    <row r="926" ht="16.5" customHeight="1">
      <c r="A926" s="289"/>
      <c r="B926" s="289"/>
      <c r="F926" s="292"/>
      <c r="G926" s="292"/>
      <c r="H926" s="292"/>
    </row>
    <row r="927" ht="16.5" customHeight="1">
      <c r="A927" s="289"/>
      <c r="B927" s="289"/>
      <c r="F927" s="292"/>
      <c r="G927" s="292"/>
      <c r="H927" s="292"/>
    </row>
    <row r="928" ht="16.5" customHeight="1">
      <c r="A928" s="289"/>
      <c r="B928" s="289"/>
      <c r="F928" s="292"/>
      <c r="G928" s="292"/>
      <c r="H928" s="292"/>
    </row>
    <row r="929" ht="16.5" customHeight="1">
      <c r="A929" s="289"/>
      <c r="B929" s="289"/>
      <c r="F929" s="292"/>
      <c r="G929" s="292"/>
      <c r="H929" s="292"/>
    </row>
    <row r="930" ht="16.5" customHeight="1">
      <c r="A930" s="289"/>
      <c r="B930" s="289"/>
      <c r="F930" s="292"/>
      <c r="G930" s="292"/>
      <c r="H930" s="292"/>
    </row>
    <row r="931" ht="16.5" customHeight="1">
      <c r="A931" s="289"/>
      <c r="B931" s="289"/>
      <c r="F931" s="292"/>
      <c r="G931" s="292"/>
      <c r="H931" s="292"/>
    </row>
    <row r="932" ht="16.5" customHeight="1">
      <c r="A932" s="289"/>
      <c r="B932" s="289"/>
      <c r="F932" s="292"/>
      <c r="G932" s="292"/>
      <c r="H932" s="292"/>
    </row>
    <row r="933" ht="16.5" customHeight="1">
      <c r="A933" s="289"/>
      <c r="B933" s="289"/>
      <c r="F933" s="292"/>
      <c r="G933" s="292"/>
      <c r="H933" s="292"/>
    </row>
    <row r="934" ht="16.5" customHeight="1">
      <c r="A934" s="289"/>
      <c r="B934" s="289"/>
      <c r="F934" s="292"/>
      <c r="G934" s="292"/>
      <c r="H934" s="292"/>
    </row>
    <row r="935" ht="16.5" customHeight="1">
      <c r="A935" s="289"/>
      <c r="B935" s="289"/>
      <c r="F935" s="292"/>
      <c r="G935" s="292"/>
      <c r="H935" s="292"/>
    </row>
    <row r="936" ht="16.5" customHeight="1">
      <c r="A936" s="289"/>
      <c r="B936" s="289"/>
      <c r="F936" s="292"/>
      <c r="G936" s="292"/>
      <c r="H936" s="292"/>
    </row>
    <row r="937" ht="16.5" customHeight="1">
      <c r="A937" s="289"/>
      <c r="B937" s="289"/>
      <c r="F937" s="292"/>
      <c r="G937" s="292"/>
      <c r="H937" s="292"/>
    </row>
    <row r="938" ht="16.5" customHeight="1">
      <c r="A938" s="289"/>
      <c r="B938" s="289"/>
      <c r="F938" s="292"/>
      <c r="G938" s="292"/>
      <c r="H938" s="292"/>
    </row>
    <row r="939" ht="16.5" customHeight="1">
      <c r="A939" s="289"/>
      <c r="B939" s="289"/>
      <c r="F939" s="292"/>
      <c r="G939" s="292"/>
      <c r="H939" s="292"/>
    </row>
    <row r="940" ht="16.5" customHeight="1">
      <c r="A940" s="289"/>
      <c r="B940" s="289"/>
      <c r="F940" s="292"/>
      <c r="G940" s="292"/>
      <c r="H940" s="292"/>
    </row>
    <row r="941" ht="16.5" customHeight="1">
      <c r="A941" s="289"/>
      <c r="B941" s="289"/>
      <c r="F941" s="292"/>
      <c r="G941" s="292"/>
      <c r="H941" s="292"/>
    </row>
    <row r="942" ht="16.5" customHeight="1">
      <c r="A942" s="289"/>
      <c r="B942" s="289"/>
      <c r="F942" s="292"/>
      <c r="G942" s="292"/>
      <c r="H942" s="292"/>
    </row>
    <row r="943" ht="16.5" customHeight="1">
      <c r="A943" s="289"/>
      <c r="B943" s="289"/>
      <c r="F943" s="292"/>
      <c r="G943" s="292"/>
      <c r="H943" s="292"/>
    </row>
    <row r="944" ht="16.5" customHeight="1">
      <c r="A944" s="289"/>
      <c r="B944" s="289"/>
      <c r="F944" s="292"/>
      <c r="G944" s="292"/>
      <c r="H944" s="292"/>
    </row>
    <row r="945" ht="16.5" customHeight="1">
      <c r="A945" s="289"/>
      <c r="B945" s="289"/>
      <c r="F945" s="292"/>
      <c r="G945" s="292"/>
      <c r="H945" s="292"/>
    </row>
    <row r="946" ht="16.5" customHeight="1">
      <c r="A946" s="289"/>
      <c r="B946" s="289"/>
      <c r="F946" s="292"/>
      <c r="G946" s="292"/>
      <c r="H946" s="292"/>
    </row>
    <row r="947" ht="16.5" customHeight="1">
      <c r="A947" s="289"/>
      <c r="B947" s="289"/>
      <c r="F947" s="292"/>
      <c r="G947" s="292"/>
      <c r="H947" s="292"/>
    </row>
    <row r="948" ht="16.5" customHeight="1">
      <c r="A948" s="289"/>
      <c r="B948" s="289"/>
      <c r="F948" s="292"/>
      <c r="G948" s="292"/>
      <c r="H948" s="292"/>
    </row>
    <row r="949" ht="16.5" customHeight="1">
      <c r="A949" s="289"/>
      <c r="B949" s="289"/>
      <c r="F949" s="292"/>
      <c r="G949" s="292"/>
      <c r="H949" s="292"/>
    </row>
    <row r="950" ht="16.5" customHeight="1">
      <c r="A950" s="289"/>
      <c r="B950" s="289"/>
      <c r="F950" s="292"/>
      <c r="G950" s="292"/>
      <c r="H950" s="292"/>
    </row>
    <row r="951" ht="16.5" customHeight="1">
      <c r="A951" s="289"/>
      <c r="B951" s="289"/>
      <c r="F951" s="292"/>
      <c r="G951" s="292"/>
      <c r="H951" s="292"/>
    </row>
    <row r="952" ht="16.5" customHeight="1">
      <c r="A952" s="289"/>
      <c r="B952" s="289"/>
      <c r="F952" s="292"/>
      <c r="G952" s="292"/>
      <c r="H952" s="292"/>
    </row>
    <row r="953" ht="16.5" customHeight="1">
      <c r="A953" s="289"/>
      <c r="B953" s="289"/>
      <c r="F953" s="292"/>
      <c r="G953" s="292"/>
      <c r="H953" s="292"/>
    </row>
    <row r="954" ht="16.5" customHeight="1">
      <c r="A954" s="289"/>
      <c r="B954" s="289"/>
      <c r="F954" s="292"/>
      <c r="G954" s="292"/>
      <c r="H954" s="292"/>
    </row>
    <row r="955" ht="16.5" customHeight="1">
      <c r="A955" s="289"/>
      <c r="B955" s="289"/>
      <c r="F955" s="292"/>
      <c r="G955" s="292"/>
      <c r="H955" s="292"/>
    </row>
    <row r="956" ht="16.5" customHeight="1">
      <c r="A956" s="289"/>
      <c r="B956" s="289"/>
      <c r="F956" s="292"/>
      <c r="G956" s="292"/>
      <c r="H956" s="292"/>
    </row>
    <row r="957" ht="16.5" customHeight="1">
      <c r="A957" s="289"/>
      <c r="B957" s="289"/>
      <c r="F957" s="292"/>
      <c r="G957" s="292"/>
      <c r="H957" s="292"/>
    </row>
    <row r="958" ht="16.5" customHeight="1">
      <c r="A958" s="289"/>
      <c r="B958" s="289"/>
      <c r="F958" s="292"/>
      <c r="G958" s="292"/>
      <c r="H958" s="292"/>
    </row>
    <row r="959" ht="16.5" customHeight="1">
      <c r="A959" s="289"/>
      <c r="B959" s="289"/>
      <c r="F959" s="292"/>
      <c r="G959" s="292"/>
      <c r="H959" s="292"/>
    </row>
    <row r="960" ht="16.5" customHeight="1">
      <c r="A960" s="289"/>
      <c r="B960" s="289"/>
      <c r="F960" s="292"/>
      <c r="G960" s="292"/>
      <c r="H960" s="292"/>
    </row>
    <row r="961" ht="16.5" customHeight="1">
      <c r="A961" s="289"/>
      <c r="B961" s="289"/>
      <c r="F961" s="292"/>
      <c r="G961" s="292"/>
      <c r="H961" s="292"/>
    </row>
    <row r="962" ht="16.5" customHeight="1">
      <c r="A962" s="289"/>
      <c r="B962" s="289"/>
      <c r="F962" s="292"/>
      <c r="G962" s="292"/>
      <c r="H962" s="292"/>
    </row>
    <row r="963" ht="16.5" customHeight="1">
      <c r="A963" s="289"/>
      <c r="B963" s="289"/>
      <c r="F963" s="292"/>
      <c r="G963" s="292"/>
      <c r="H963" s="292"/>
    </row>
    <row r="964" ht="16.5" customHeight="1">
      <c r="A964" s="289"/>
      <c r="B964" s="289"/>
      <c r="F964" s="292"/>
      <c r="G964" s="292"/>
      <c r="H964" s="292"/>
    </row>
    <row r="965" ht="16.5" customHeight="1">
      <c r="A965" s="289"/>
      <c r="B965" s="289"/>
      <c r="F965" s="292"/>
      <c r="G965" s="292"/>
      <c r="H965" s="292"/>
    </row>
    <row r="966" ht="16.5" customHeight="1">
      <c r="A966" s="289"/>
      <c r="B966" s="289"/>
      <c r="F966" s="292"/>
      <c r="G966" s="292"/>
      <c r="H966" s="292"/>
    </row>
    <row r="967" ht="16.5" customHeight="1">
      <c r="A967" s="289"/>
      <c r="B967" s="289"/>
      <c r="F967" s="292"/>
      <c r="G967" s="292"/>
      <c r="H967" s="292"/>
    </row>
    <row r="968" ht="16.5" customHeight="1">
      <c r="A968" s="289"/>
      <c r="B968" s="289"/>
      <c r="F968" s="292"/>
      <c r="G968" s="292"/>
      <c r="H968" s="292"/>
    </row>
    <row r="969" ht="16.5" customHeight="1">
      <c r="A969" s="289"/>
      <c r="B969" s="289"/>
      <c r="F969" s="292"/>
      <c r="G969" s="292"/>
      <c r="H969" s="292"/>
    </row>
    <row r="970" ht="16.5" customHeight="1">
      <c r="A970" s="289"/>
      <c r="B970" s="289"/>
      <c r="F970" s="292"/>
      <c r="G970" s="292"/>
      <c r="H970" s="292"/>
    </row>
    <row r="971" ht="16.5" customHeight="1">
      <c r="A971" s="289"/>
      <c r="B971" s="289"/>
      <c r="F971" s="292"/>
      <c r="G971" s="292"/>
      <c r="H971" s="292"/>
    </row>
    <row r="972" ht="16.5" customHeight="1">
      <c r="A972" s="289"/>
      <c r="B972" s="289"/>
      <c r="F972" s="292"/>
      <c r="G972" s="292"/>
      <c r="H972" s="292"/>
    </row>
    <row r="973" ht="16.5" customHeight="1">
      <c r="A973" s="289"/>
      <c r="B973" s="289"/>
      <c r="F973" s="292"/>
      <c r="G973" s="292"/>
      <c r="H973" s="292"/>
    </row>
    <row r="974" ht="16.5" customHeight="1">
      <c r="A974" s="289"/>
      <c r="B974" s="289"/>
      <c r="F974" s="292"/>
      <c r="G974" s="292"/>
      <c r="H974" s="292"/>
    </row>
    <row r="975" ht="16.5" customHeight="1">
      <c r="A975" s="289"/>
      <c r="B975" s="289"/>
      <c r="F975" s="292"/>
      <c r="G975" s="292"/>
      <c r="H975" s="292"/>
    </row>
    <row r="976" ht="16.5" customHeight="1">
      <c r="A976" s="289"/>
      <c r="B976" s="289"/>
      <c r="F976" s="292"/>
      <c r="G976" s="292"/>
      <c r="H976" s="292"/>
    </row>
    <row r="977" ht="16.5" customHeight="1">
      <c r="A977" s="289"/>
      <c r="B977" s="289"/>
      <c r="F977" s="292"/>
      <c r="G977" s="292"/>
      <c r="H977" s="292"/>
    </row>
    <row r="978" ht="16.5" customHeight="1">
      <c r="A978" s="289"/>
      <c r="B978" s="289"/>
      <c r="F978" s="292"/>
      <c r="G978" s="292"/>
      <c r="H978" s="292"/>
    </row>
    <row r="979" ht="16.5" customHeight="1">
      <c r="A979" s="289"/>
      <c r="B979" s="289"/>
      <c r="F979" s="292"/>
      <c r="G979" s="292"/>
      <c r="H979" s="292"/>
    </row>
    <row r="980" ht="16.5" customHeight="1">
      <c r="A980" s="289"/>
      <c r="B980" s="289"/>
      <c r="F980" s="292"/>
      <c r="G980" s="292"/>
      <c r="H980" s="292"/>
    </row>
    <row r="981" ht="16.5" customHeight="1">
      <c r="A981" s="289"/>
      <c r="B981" s="289"/>
      <c r="F981" s="292"/>
      <c r="G981" s="292"/>
      <c r="H981" s="292"/>
    </row>
    <row r="982" ht="16.5" customHeight="1">
      <c r="A982" s="289"/>
      <c r="B982" s="289"/>
      <c r="F982" s="292"/>
      <c r="G982" s="292"/>
      <c r="H982" s="292"/>
    </row>
    <row r="983" ht="16.5" customHeight="1">
      <c r="A983" s="289"/>
      <c r="B983" s="289"/>
      <c r="F983" s="292"/>
      <c r="G983" s="292"/>
      <c r="H983" s="292"/>
    </row>
    <row r="984" ht="16.5" customHeight="1">
      <c r="A984" s="289"/>
      <c r="B984" s="289"/>
      <c r="F984" s="292"/>
      <c r="G984" s="292"/>
      <c r="H984" s="292"/>
    </row>
    <row r="985" ht="16.5" customHeight="1">
      <c r="A985" s="289"/>
      <c r="B985" s="289"/>
      <c r="F985" s="292"/>
      <c r="G985" s="292"/>
      <c r="H985" s="292"/>
    </row>
    <row r="986" ht="16.5" customHeight="1">
      <c r="A986" s="289"/>
      <c r="B986" s="289"/>
      <c r="F986" s="292"/>
      <c r="G986" s="292"/>
      <c r="H986" s="292"/>
    </row>
    <row r="987" ht="16.5" customHeight="1">
      <c r="A987" s="289"/>
      <c r="B987" s="289"/>
      <c r="F987" s="292"/>
      <c r="G987" s="292"/>
      <c r="H987" s="292"/>
    </row>
    <row r="988" ht="16.5" customHeight="1">
      <c r="A988" s="289"/>
      <c r="B988" s="289"/>
      <c r="F988" s="292"/>
      <c r="G988" s="292"/>
      <c r="H988" s="292"/>
    </row>
    <row r="989" ht="16.5" customHeight="1">
      <c r="A989" s="289"/>
      <c r="B989" s="289"/>
      <c r="F989" s="292"/>
      <c r="G989" s="292"/>
      <c r="H989" s="292"/>
    </row>
    <row r="990" ht="16.5" customHeight="1">
      <c r="A990" s="289"/>
      <c r="B990" s="289"/>
      <c r="F990" s="292"/>
      <c r="G990" s="292"/>
      <c r="H990" s="292"/>
    </row>
    <row r="991" ht="16.5" customHeight="1">
      <c r="A991" s="289"/>
      <c r="B991" s="289"/>
      <c r="F991" s="292"/>
      <c r="G991" s="292"/>
      <c r="H991" s="292"/>
    </row>
    <row r="992" ht="16.5" customHeight="1">
      <c r="A992" s="289"/>
      <c r="B992" s="289"/>
      <c r="F992" s="292"/>
      <c r="G992" s="292"/>
      <c r="H992" s="292"/>
    </row>
    <row r="993" ht="16.5" customHeight="1">
      <c r="A993" s="289"/>
      <c r="B993" s="289"/>
      <c r="F993" s="292"/>
      <c r="G993" s="292"/>
      <c r="H993" s="292"/>
    </row>
    <row r="994" ht="16.5" customHeight="1">
      <c r="A994" s="289"/>
      <c r="B994" s="289"/>
      <c r="F994" s="292"/>
      <c r="G994" s="292"/>
      <c r="H994" s="292"/>
    </row>
    <row r="995" ht="16.5" customHeight="1">
      <c r="A995" s="289"/>
      <c r="B995" s="289"/>
      <c r="F995" s="292"/>
      <c r="G995" s="292"/>
      <c r="H995" s="292"/>
    </row>
    <row r="996" ht="16.5" customHeight="1">
      <c r="A996" s="289"/>
      <c r="B996" s="289"/>
      <c r="F996" s="292"/>
      <c r="G996" s="292"/>
      <c r="H996" s="292"/>
    </row>
    <row r="997" ht="16.5" customHeight="1">
      <c r="A997" s="289"/>
      <c r="B997" s="289"/>
      <c r="F997" s="292"/>
      <c r="G997" s="292"/>
      <c r="H997" s="292"/>
    </row>
    <row r="998" ht="16.5" customHeight="1">
      <c r="A998" s="289"/>
      <c r="B998" s="289"/>
      <c r="F998" s="292"/>
      <c r="G998" s="292"/>
      <c r="H998" s="292"/>
    </row>
    <row r="999" ht="16.5" customHeight="1">
      <c r="A999" s="289"/>
      <c r="B999" s="289"/>
      <c r="F999" s="292"/>
      <c r="G999" s="292"/>
      <c r="H999" s="292"/>
    </row>
    <row r="1000" ht="16.5" customHeight="1">
      <c r="A1000" s="289"/>
      <c r="B1000" s="289"/>
      <c r="F1000" s="292"/>
      <c r="G1000" s="292"/>
      <c r="H1000" s="292"/>
    </row>
  </sheetData>
  <mergeCells count="8">
    <mergeCell ref="A1:B1"/>
    <mergeCell ref="A3:B3"/>
    <mergeCell ref="F3:G3"/>
    <mergeCell ref="F4:G4"/>
    <mergeCell ref="F5:G5"/>
    <mergeCell ref="F6:G6"/>
    <mergeCell ref="F7:G7"/>
    <mergeCell ref="A13:B13"/>
  </mergeCells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4.14"/>
    <col customWidth="1" min="2" max="2" width="12.14"/>
    <col customWidth="1" min="3" max="5" width="8.71"/>
    <col customWidth="1" min="6" max="6" width="16.14"/>
    <col customWidth="1" min="7" max="8" width="8.71"/>
    <col customWidth="1" min="9" max="9" width="12.43"/>
    <col customWidth="1" min="10" max="12" width="8.71"/>
    <col customWidth="1" min="13" max="13" width="12.29"/>
    <col customWidth="1" min="14" max="34" width="8.71"/>
    <col customWidth="1" min="35" max="35" width="14.29"/>
    <col customWidth="1" min="36" max="36" width="12.86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>
      <c r="A6" s="303" t="s">
        <v>206</v>
      </c>
      <c r="B6" s="304">
        <v>30.0</v>
      </c>
      <c r="C6" s="305" t="s">
        <v>81</v>
      </c>
      <c r="D6" s="306">
        <v>36.0</v>
      </c>
      <c r="E6" s="56">
        <v>1550.0</v>
      </c>
      <c r="F6" s="57">
        <f t="shared" ref="F6:F10" si="2">E6*B6</f>
        <v>46500</v>
      </c>
      <c r="G6" s="57"/>
      <c r="H6" s="58">
        <f t="shared" ref="H6:H10" si="3">B6*303.6</f>
        <v>9108</v>
      </c>
      <c r="I6" s="307">
        <f t="shared" ref="I6:I10" si="4">SUM(F6:H6)</f>
        <v>55608</v>
      </c>
      <c r="J6" s="57">
        <f t="shared" ref="J6:J10" si="5">B6*200</f>
        <v>6000</v>
      </c>
      <c r="K6" s="308">
        <f t="shared" ref="K6:K10" si="6">18.5*B6*20</f>
        <v>11100</v>
      </c>
      <c r="L6" s="57">
        <f t="shared" ref="L6:L10" si="7">B6*30</f>
        <v>900</v>
      </c>
      <c r="M6" s="309">
        <f t="shared" ref="M6:M10" si="8">IF((2.2*3*22*B6)&gt;(F6*2%),((2.2*3*22*B6)-(F6*2%)),0)</f>
        <v>3426</v>
      </c>
      <c r="N6" s="310">
        <f t="shared" ref="N6:N10" si="9">SUM(J6:M6)</f>
        <v>21426</v>
      </c>
      <c r="O6" s="57">
        <f t="shared" ref="O6:O10" si="10">I6*1%</f>
        <v>556.08</v>
      </c>
      <c r="P6" s="57">
        <f t="shared" ref="P6:P10" si="11">I6*8%</f>
        <v>4448.64</v>
      </c>
      <c r="Q6" s="57">
        <f t="shared" ref="Q6:Q10" si="12">I6*27.8%</f>
        <v>15459.024</v>
      </c>
      <c r="R6" s="311">
        <f t="shared" ref="R6:R10" si="13">O6+P6+Q6</f>
        <v>20463.744</v>
      </c>
      <c r="S6" s="57">
        <f t="shared" ref="S6:S10" si="14">I6/12</f>
        <v>4634</v>
      </c>
      <c r="T6" s="57">
        <f t="shared" ref="T6:T10" si="15">S6*33.33%</f>
        <v>1544.5122</v>
      </c>
      <c r="U6" s="57">
        <f t="shared" ref="U6:U10" si="16">(S6+T6)*8%</f>
        <v>494.280976</v>
      </c>
      <c r="V6" s="57">
        <f t="shared" ref="V6:V10" si="17">(S6+T6)*1%</f>
        <v>61.785122</v>
      </c>
      <c r="W6" s="57">
        <f t="shared" ref="W6:X6" si="1">S6/12</f>
        <v>386.1666667</v>
      </c>
      <c r="X6" s="57">
        <f t="shared" si="1"/>
        <v>128.70935</v>
      </c>
      <c r="Y6" s="57">
        <f t="shared" ref="Y6:Y10" si="19">I6/12</f>
        <v>4634</v>
      </c>
      <c r="Z6" s="57">
        <f t="shared" ref="Z6:Z10" si="20">Y6*8%</f>
        <v>370.72</v>
      </c>
      <c r="AA6" s="57">
        <f t="shared" ref="AA6:AA10" si="21">Y6*1%</f>
        <v>46.34</v>
      </c>
      <c r="AB6" s="312"/>
      <c r="AC6" s="57">
        <f t="shared" ref="AC6:AC10" si="22">AB6/12</f>
        <v>0</v>
      </c>
      <c r="AD6" s="57">
        <f t="shared" ref="AD6:AD10" si="23">(AB6+AC6)*8%</f>
        <v>0</v>
      </c>
      <c r="AE6" s="57">
        <f t="shared" ref="AE6:AE10" si="24">(AB6+AC6)*1%</f>
        <v>0</v>
      </c>
      <c r="AF6" s="57">
        <f t="shared" ref="AF6:AF10" si="25">(I6+S6+T6+Y6)*8%*40%</f>
        <v>2125.45639</v>
      </c>
      <c r="AG6" s="57">
        <f t="shared" ref="AG6:AG10" si="26">I6*5%</f>
        <v>2780.4</v>
      </c>
      <c r="AH6" s="57">
        <f t="shared" ref="AH6:AH10" si="27">(S6+T6+Y6)*27.8%</f>
        <v>3005.878392</v>
      </c>
      <c r="AI6" s="313">
        <f t="shared" ref="AI6:AI10" si="28">SUM(T6:AH6)</f>
        <v>15578.2491</v>
      </c>
      <c r="AJ6" s="57">
        <f t="shared" ref="AJ6:AJ10" si="29">I6+N6+R6+AI6</f>
        <v>113075.9931</v>
      </c>
    </row>
    <row r="7" ht="14.25" customHeight="1">
      <c r="A7" s="303" t="s">
        <v>207</v>
      </c>
      <c r="B7" s="304">
        <v>22.0</v>
      </c>
      <c r="C7" s="305" t="s">
        <v>81</v>
      </c>
      <c r="D7" s="306">
        <v>36.0</v>
      </c>
      <c r="E7" s="56">
        <v>1550.0</v>
      </c>
      <c r="F7" s="57">
        <f t="shared" si="2"/>
        <v>34100</v>
      </c>
      <c r="G7" s="57">
        <f>(E7/180)*20%*110*2</f>
        <v>378.8888889</v>
      </c>
      <c r="H7" s="58">
        <f t="shared" si="3"/>
        <v>6679.2</v>
      </c>
      <c r="I7" s="307">
        <f t="shared" si="4"/>
        <v>41158.08889</v>
      </c>
      <c r="J7" s="57">
        <f t="shared" si="5"/>
        <v>4400</v>
      </c>
      <c r="K7" s="308">
        <f t="shared" si="6"/>
        <v>8140</v>
      </c>
      <c r="L7" s="57">
        <f t="shared" si="7"/>
        <v>660</v>
      </c>
      <c r="M7" s="309">
        <f t="shared" si="8"/>
        <v>2512.4</v>
      </c>
      <c r="N7" s="310">
        <f t="shared" si="9"/>
        <v>15712.4</v>
      </c>
      <c r="O7" s="57">
        <f t="shared" si="10"/>
        <v>411.5808889</v>
      </c>
      <c r="P7" s="57">
        <f t="shared" si="11"/>
        <v>3292.647111</v>
      </c>
      <c r="Q7" s="57">
        <f t="shared" si="12"/>
        <v>11441.94871</v>
      </c>
      <c r="R7" s="311">
        <f t="shared" si="13"/>
        <v>15146.17671</v>
      </c>
      <c r="S7" s="57">
        <f t="shared" si="14"/>
        <v>3429.840741</v>
      </c>
      <c r="T7" s="57">
        <f t="shared" si="15"/>
        <v>1143.165919</v>
      </c>
      <c r="U7" s="57">
        <f t="shared" si="16"/>
        <v>365.8405328</v>
      </c>
      <c r="V7" s="57">
        <f t="shared" si="17"/>
        <v>45.7300666</v>
      </c>
      <c r="W7" s="57">
        <f t="shared" ref="W7:X7" si="18">S7/12</f>
        <v>285.8200617</v>
      </c>
      <c r="X7" s="57">
        <f t="shared" si="18"/>
        <v>95.26382657</v>
      </c>
      <c r="Y7" s="57">
        <f t="shared" si="19"/>
        <v>3429.840741</v>
      </c>
      <c r="Z7" s="57">
        <f t="shared" si="20"/>
        <v>274.3872593</v>
      </c>
      <c r="AA7" s="57">
        <f t="shared" si="21"/>
        <v>34.29840741</v>
      </c>
      <c r="AB7" s="312"/>
      <c r="AC7" s="57">
        <f t="shared" si="22"/>
        <v>0</v>
      </c>
      <c r="AD7" s="57">
        <f t="shared" si="23"/>
        <v>0</v>
      </c>
      <c r="AE7" s="57">
        <f t="shared" si="24"/>
        <v>0</v>
      </c>
      <c r="AF7" s="57">
        <f t="shared" si="25"/>
        <v>1573.149961</v>
      </c>
      <c r="AG7" s="57">
        <f t="shared" si="26"/>
        <v>2057.904444</v>
      </c>
      <c r="AH7" s="57">
        <f t="shared" si="27"/>
        <v>2224.791577</v>
      </c>
      <c r="AI7" s="313">
        <f t="shared" si="28"/>
        <v>11530.1928</v>
      </c>
      <c r="AJ7" s="57">
        <f t="shared" si="29"/>
        <v>83546.8584</v>
      </c>
    </row>
    <row r="8" ht="14.25" customHeight="1">
      <c r="A8" s="303" t="s">
        <v>208</v>
      </c>
      <c r="B8" s="304">
        <v>10.0</v>
      </c>
      <c r="C8" s="305" t="s">
        <v>81</v>
      </c>
      <c r="D8" s="55">
        <v>36.0</v>
      </c>
      <c r="E8" s="308">
        <v>1550.0</v>
      </c>
      <c r="F8" s="57">
        <f t="shared" si="2"/>
        <v>15500</v>
      </c>
      <c r="G8" s="57"/>
      <c r="H8" s="58">
        <f t="shared" si="3"/>
        <v>3036</v>
      </c>
      <c r="I8" s="307">
        <f t="shared" si="4"/>
        <v>18536</v>
      </c>
      <c r="J8" s="57">
        <f t="shared" si="5"/>
        <v>2000</v>
      </c>
      <c r="K8" s="308">
        <f t="shared" si="6"/>
        <v>3700</v>
      </c>
      <c r="L8" s="57">
        <f t="shared" si="7"/>
        <v>300</v>
      </c>
      <c r="M8" s="309">
        <f t="shared" si="8"/>
        <v>1142</v>
      </c>
      <c r="N8" s="310">
        <f t="shared" si="9"/>
        <v>7142</v>
      </c>
      <c r="O8" s="57">
        <f t="shared" si="10"/>
        <v>185.36</v>
      </c>
      <c r="P8" s="57">
        <f t="shared" si="11"/>
        <v>1482.88</v>
      </c>
      <c r="Q8" s="57">
        <f t="shared" si="12"/>
        <v>5153.008</v>
      </c>
      <c r="R8" s="311">
        <f t="shared" si="13"/>
        <v>6821.248</v>
      </c>
      <c r="S8" s="57">
        <f t="shared" si="14"/>
        <v>1544.666667</v>
      </c>
      <c r="T8" s="57">
        <f t="shared" si="15"/>
        <v>514.8374</v>
      </c>
      <c r="U8" s="57">
        <f t="shared" si="16"/>
        <v>164.7603253</v>
      </c>
      <c r="V8" s="57">
        <f t="shared" si="17"/>
        <v>20.59504067</v>
      </c>
      <c r="W8" s="57">
        <f t="shared" ref="W8:X8" si="30">S8/12</f>
        <v>128.7222222</v>
      </c>
      <c r="X8" s="57">
        <f t="shared" si="30"/>
        <v>42.90311667</v>
      </c>
      <c r="Y8" s="57">
        <f t="shared" si="19"/>
        <v>1544.666667</v>
      </c>
      <c r="Z8" s="57">
        <f t="shared" si="20"/>
        <v>123.5733333</v>
      </c>
      <c r="AA8" s="57">
        <f t="shared" si="21"/>
        <v>15.44666667</v>
      </c>
      <c r="AB8" s="312"/>
      <c r="AC8" s="57">
        <f t="shared" si="22"/>
        <v>0</v>
      </c>
      <c r="AD8" s="57">
        <f t="shared" si="23"/>
        <v>0</v>
      </c>
      <c r="AE8" s="57">
        <f t="shared" si="24"/>
        <v>0</v>
      </c>
      <c r="AF8" s="57">
        <f t="shared" si="25"/>
        <v>708.4854635</v>
      </c>
      <c r="AG8" s="57">
        <f t="shared" si="26"/>
        <v>926.8</v>
      </c>
      <c r="AH8" s="57">
        <f t="shared" si="27"/>
        <v>1001.959464</v>
      </c>
      <c r="AI8" s="313">
        <f t="shared" si="28"/>
        <v>5192.749699</v>
      </c>
      <c r="AJ8" s="57">
        <f t="shared" si="29"/>
        <v>37691.9977</v>
      </c>
    </row>
    <row r="9" ht="14.25" customHeight="1">
      <c r="A9" s="303" t="s">
        <v>209</v>
      </c>
      <c r="B9" s="304">
        <v>10.0</v>
      </c>
      <c r="C9" s="305" t="s">
        <v>81</v>
      </c>
      <c r="D9" s="55">
        <v>36.0</v>
      </c>
      <c r="E9" s="56">
        <v>1550.0</v>
      </c>
      <c r="F9" s="57">
        <f t="shared" si="2"/>
        <v>15500</v>
      </c>
      <c r="G9" s="57"/>
      <c r="H9" s="58">
        <f t="shared" si="3"/>
        <v>3036</v>
      </c>
      <c r="I9" s="307">
        <f t="shared" si="4"/>
        <v>18536</v>
      </c>
      <c r="J9" s="57">
        <f t="shared" si="5"/>
        <v>2000</v>
      </c>
      <c r="K9" s="308">
        <f t="shared" si="6"/>
        <v>3700</v>
      </c>
      <c r="L9" s="57">
        <f t="shared" si="7"/>
        <v>300</v>
      </c>
      <c r="M9" s="309">
        <f t="shared" si="8"/>
        <v>1142</v>
      </c>
      <c r="N9" s="310">
        <f t="shared" si="9"/>
        <v>7142</v>
      </c>
      <c r="O9" s="57">
        <f t="shared" si="10"/>
        <v>185.36</v>
      </c>
      <c r="P9" s="57">
        <f t="shared" si="11"/>
        <v>1482.88</v>
      </c>
      <c r="Q9" s="57">
        <f t="shared" si="12"/>
        <v>5153.008</v>
      </c>
      <c r="R9" s="311">
        <f t="shared" si="13"/>
        <v>6821.248</v>
      </c>
      <c r="S9" s="57">
        <f t="shared" si="14"/>
        <v>1544.666667</v>
      </c>
      <c r="T9" s="57">
        <f t="shared" si="15"/>
        <v>514.8374</v>
      </c>
      <c r="U9" s="57">
        <f t="shared" si="16"/>
        <v>164.7603253</v>
      </c>
      <c r="V9" s="57">
        <f t="shared" si="17"/>
        <v>20.59504067</v>
      </c>
      <c r="W9" s="57">
        <f t="shared" ref="W9:X9" si="31">S9/12</f>
        <v>128.7222222</v>
      </c>
      <c r="X9" s="57">
        <f t="shared" si="31"/>
        <v>42.90311667</v>
      </c>
      <c r="Y9" s="57">
        <f t="shared" si="19"/>
        <v>1544.666667</v>
      </c>
      <c r="Z9" s="57">
        <f t="shared" si="20"/>
        <v>123.5733333</v>
      </c>
      <c r="AA9" s="57">
        <f t="shared" si="21"/>
        <v>15.44666667</v>
      </c>
      <c r="AB9" s="312"/>
      <c r="AC9" s="57">
        <f t="shared" si="22"/>
        <v>0</v>
      </c>
      <c r="AD9" s="57">
        <f t="shared" si="23"/>
        <v>0</v>
      </c>
      <c r="AE9" s="57">
        <f t="shared" si="24"/>
        <v>0</v>
      </c>
      <c r="AF9" s="57">
        <f t="shared" si="25"/>
        <v>708.4854635</v>
      </c>
      <c r="AG9" s="57">
        <f t="shared" si="26"/>
        <v>926.8</v>
      </c>
      <c r="AH9" s="57">
        <f t="shared" si="27"/>
        <v>1001.959464</v>
      </c>
      <c r="AI9" s="313">
        <f t="shared" si="28"/>
        <v>5192.749699</v>
      </c>
      <c r="AJ9" s="57">
        <f t="shared" si="29"/>
        <v>37691.9977</v>
      </c>
    </row>
    <row r="10" ht="14.25" customHeight="1">
      <c r="A10" s="303" t="s">
        <v>210</v>
      </c>
      <c r="B10" s="304">
        <v>1.0</v>
      </c>
      <c r="C10" s="305" t="s">
        <v>81</v>
      </c>
      <c r="D10" s="55">
        <v>40.0</v>
      </c>
      <c r="E10" s="56">
        <v>3200.0</v>
      </c>
      <c r="F10" s="57">
        <f t="shared" si="2"/>
        <v>3200</v>
      </c>
      <c r="G10" s="57"/>
      <c r="H10" s="58">
        <f t="shared" si="3"/>
        <v>303.6</v>
      </c>
      <c r="I10" s="307">
        <f t="shared" si="4"/>
        <v>3503.6</v>
      </c>
      <c r="J10" s="57">
        <f t="shared" si="5"/>
        <v>200</v>
      </c>
      <c r="K10" s="308">
        <f t="shared" si="6"/>
        <v>370</v>
      </c>
      <c r="L10" s="57">
        <f t="shared" si="7"/>
        <v>30</v>
      </c>
      <c r="M10" s="309">
        <f t="shared" si="8"/>
        <v>81.2</v>
      </c>
      <c r="N10" s="310">
        <f t="shared" si="9"/>
        <v>681.2</v>
      </c>
      <c r="O10" s="57">
        <f t="shared" si="10"/>
        <v>35.036</v>
      </c>
      <c r="P10" s="57">
        <f t="shared" si="11"/>
        <v>280.288</v>
      </c>
      <c r="Q10" s="57">
        <f t="shared" si="12"/>
        <v>974.0008</v>
      </c>
      <c r="R10" s="311">
        <f t="shared" si="13"/>
        <v>1289.3248</v>
      </c>
      <c r="S10" s="57">
        <f t="shared" si="14"/>
        <v>291.9666667</v>
      </c>
      <c r="T10" s="57">
        <f t="shared" si="15"/>
        <v>97.31249</v>
      </c>
      <c r="U10" s="57">
        <f t="shared" si="16"/>
        <v>31.14233253</v>
      </c>
      <c r="V10" s="57">
        <f t="shared" si="17"/>
        <v>3.892791567</v>
      </c>
      <c r="W10" s="57">
        <f t="shared" ref="W10:X10" si="32">S10/12</f>
        <v>24.33055556</v>
      </c>
      <c r="X10" s="57">
        <f t="shared" si="32"/>
        <v>8.109374167</v>
      </c>
      <c r="Y10" s="57">
        <f t="shared" si="19"/>
        <v>291.9666667</v>
      </c>
      <c r="Z10" s="57">
        <f t="shared" si="20"/>
        <v>23.35733333</v>
      </c>
      <c r="AA10" s="57">
        <f t="shared" si="21"/>
        <v>2.919666667</v>
      </c>
      <c r="AB10" s="312"/>
      <c r="AC10" s="57">
        <f t="shared" si="22"/>
        <v>0</v>
      </c>
      <c r="AD10" s="57">
        <f t="shared" si="23"/>
        <v>0</v>
      </c>
      <c r="AE10" s="57">
        <f t="shared" si="24"/>
        <v>0</v>
      </c>
      <c r="AF10" s="57">
        <f t="shared" si="25"/>
        <v>133.9150663</v>
      </c>
      <c r="AG10" s="57">
        <f t="shared" si="26"/>
        <v>175.18</v>
      </c>
      <c r="AH10" s="57">
        <f t="shared" si="27"/>
        <v>189.3863389</v>
      </c>
      <c r="AI10" s="313">
        <f t="shared" si="28"/>
        <v>981.5126157</v>
      </c>
      <c r="AJ10" s="57">
        <f t="shared" si="29"/>
        <v>6455.637416</v>
      </c>
    </row>
    <row r="11" ht="14.25" customHeight="1"/>
    <row r="12" ht="14.25" customHeight="1">
      <c r="A12" s="314" t="s">
        <v>211</v>
      </c>
      <c r="B12" s="304">
        <v>2.0</v>
      </c>
      <c r="C12" s="305" t="s">
        <v>81</v>
      </c>
      <c r="D12" s="315">
        <v>36.0</v>
      </c>
      <c r="E12" s="56">
        <v>2200.0</v>
      </c>
      <c r="F12" s="57">
        <f t="shared" ref="F12:F13" si="34">E12*B12</f>
        <v>4400</v>
      </c>
      <c r="G12" s="57">
        <f>(E12/180)*20%*110*2</f>
        <v>537.7777778</v>
      </c>
      <c r="H12" s="58">
        <f t="shared" ref="H12:H13" si="35">B12*303.6</f>
        <v>607.2</v>
      </c>
      <c r="I12" s="307">
        <f t="shared" ref="I12:I13" si="36">SUM(F12:H12)</f>
        <v>5544.977778</v>
      </c>
      <c r="J12" s="57">
        <f t="shared" ref="J12:J13" si="37">B12*200</f>
        <v>400</v>
      </c>
      <c r="K12" s="308">
        <f t="shared" ref="K12:K13" si="38">18.5*B12*20</f>
        <v>740</v>
      </c>
      <c r="L12" s="57">
        <f t="shared" ref="L12:L13" si="39">B12*30</f>
        <v>60</v>
      </c>
      <c r="M12" s="309">
        <f t="shared" ref="M12:M13" si="40">IF((2.2*3*22*B12)&gt;(F12*2%),((2.2*3*22*B12)-(F12*2%)),0)</f>
        <v>202.4</v>
      </c>
      <c r="N12" s="310">
        <f t="shared" ref="N12:N13" si="41">SUM(J12:M12)</f>
        <v>1402.4</v>
      </c>
      <c r="O12" s="57">
        <f t="shared" ref="O12:O13" si="42">I12*1%</f>
        <v>55.44977778</v>
      </c>
      <c r="P12" s="57">
        <f t="shared" ref="P12:P13" si="43">I12*8%</f>
        <v>443.5982222</v>
      </c>
      <c r="Q12" s="57">
        <f t="shared" ref="Q12:Q13" si="44">I12*27.8%</f>
        <v>1541.503822</v>
      </c>
      <c r="R12" s="311">
        <f t="shared" ref="R12:R13" si="45">O12+P12+Q12</f>
        <v>2040.551822</v>
      </c>
      <c r="S12" s="57">
        <f t="shared" ref="S12:S13" si="46">I12/12</f>
        <v>462.0814815</v>
      </c>
      <c r="T12" s="57">
        <f t="shared" ref="T12:T13" si="47">S12*33.33%</f>
        <v>154.0117578</v>
      </c>
      <c r="U12" s="57">
        <f t="shared" ref="U12:U13" si="48">(S12+T12)*8%</f>
        <v>49.28745914</v>
      </c>
      <c r="V12" s="57">
        <f t="shared" ref="V12:V13" si="49">(S12+T12)*1%</f>
        <v>6.160932393</v>
      </c>
      <c r="W12" s="57">
        <f t="shared" ref="W12:X12" si="33">S12/12</f>
        <v>38.50679012</v>
      </c>
      <c r="X12" s="57">
        <f t="shared" si="33"/>
        <v>12.83431315</v>
      </c>
      <c r="Y12" s="57">
        <f t="shared" ref="Y12:Y13" si="51">I12/12</f>
        <v>462.0814815</v>
      </c>
      <c r="Z12" s="57">
        <f t="shared" ref="Z12:Z13" si="52">Y12*8%</f>
        <v>36.96651852</v>
      </c>
      <c r="AA12" s="57">
        <f t="shared" ref="AA12:AA13" si="53">Y12*1%</f>
        <v>4.620814815</v>
      </c>
      <c r="AB12" s="312"/>
      <c r="AC12" s="57">
        <f t="shared" ref="AC12:AC13" si="54">AB12/12</f>
        <v>0</v>
      </c>
      <c r="AD12" s="57">
        <f t="shared" ref="AD12:AD13" si="55">(AB12+AC12)*8%</f>
        <v>0</v>
      </c>
      <c r="AE12" s="57">
        <f t="shared" ref="AE12:AE13" si="56">(AB12+AC12)*1%</f>
        <v>0</v>
      </c>
      <c r="AF12" s="57">
        <f t="shared" ref="AF12:AF13" si="57">(I12+S12+T12+Y12)*8%*40%</f>
        <v>211.94088</v>
      </c>
      <c r="AG12" s="57">
        <f t="shared" ref="AG12:AG13" si="58">I12*5%</f>
        <v>277.2488889</v>
      </c>
      <c r="AH12" s="57">
        <f t="shared" ref="AH12:AH13" si="59">(S12+T12+Y12)*27.8%</f>
        <v>299.7325724</v>
      </c>
      <c r="AI12" s="313">
        <f t="shared" ref="AI12:AI13" si="60">SUM(T12:AH12)</f>
        <v>1553.392409</v>
      </c>
      <c r="AJ12" s="57">
        <f t="shared" ref="AJ12:AJ13" si="61">I12+N12+R12+AI12</f>
        <v>10541.32201</v>
      </c>
    </row>
    <row r="13" ht="14.25" customHeight="1">
      <c r="A13" s="303" t="s">
        <v>212</v>
      </c>
      <c r="B13" s="304">
        <v>1.0</v>
      </c>
      <c r="C13" s="305" t="s">
        <v>81</v>
      </c>
      <c r="D13" s="315">
        <v>36.0</v>
      </c>
      <c r="E13" s="56">
        <v>2200.0</v>
      </c>
      <c r="F13" s="57">
        <f t="shared" si="34"/>
        <v>2200</v>
      </c>
      <c r="G13" s="57"/>
      <c r="H13" s="58">
        <f t="shared" si="35"/>
        <v>303.6</v>
      </c>
      <c r="I13" s="307">
        <f t="shared" si="36"/>
        <v>2503.6</v>
      </c>
      <c r="J13" s="57">
        <f t="shared" si="37"/>
        <v>200</v>
      </c>
      <c r="K13" s="308">
        <f t="shared" si="38"/>
        <v>370</v>
      </c>
      <c r="L13" s="57">
        <f t="shared" si="39"/>
        <v>30</v>
      </c>
      <c r="M13" s="309">
        <f t="shared" si="40"/>
        <v>101.2</v>
      </c>
      <c r="N13" s="310">
        <f t="shared" si="41"/>
        <v>701.2</v>
      </c>
      <c r="O13" s="57">
        <f t="shared" si="42"/>
        <v>25.036</v>
      </c>
      <c r="P13" s="57">
        <f t="shared" si="43"/>
        <v>200.288</v>
      </c>
      <c r="Q13" s="57">
        <f t="shared" si="44"/>
        <v>696.0008</v>
      </c>
      <c r="R13" s="311">
        <f t="shared" si="45"/>
        <v>921.3248</v>
      </c>
      <c r="S13" s="57">
        <f t="shared" si="46"/>
        <v>208.6333333</v>
      </c>
      <c r="T13" s="57">
        <f t="shared" si="47"/>
        <v>69.53749</v>
      </c>
      <c r="U13" s="57">
        <f t="shared" si="48"/>
        <v>22.25366587</v>
      </c>
      <c r="V13" s="57">
        <f t="shared" si="49"/>
        <v>2.781708233</v>
      </c>
      <c r="W13" s="57">
        <f t="shared" ref="W13:X13" si="50">S13/12</f>
        <v>17.38611111</v>
      </c>
      <c r="X13" s="57">
        <f t="shared" si="50"/>
        <v>5.794790833</v>
      </c>
      <c r="Y13" s="57">
        <f t="shared" si="51"/>
        <v>208.6333333</v>
      </c>
      <c r="Z13" s="57">
        <f t="shared" si="52"/>
        <v>16.69066667</v>
      </c>
      <c r="AA13" s="57">
        <f t="shared" si="53"/>
        <v>2.086333333</v>
      </c>
      <c r="AB13" s="312"/>
      <c r="AC13" s="57">
        <f t="shared" si="54"/>
        <v>0</v>
      </c>
      <c r="AD13" s="57">
        <f t="shared" si="55"/>
        <v>0</v>
      </c>
      <c r="AE13" s="57">
        <f t="shared" si="56"/>
        <v>0</v>
      </c>
      <c r="AF13" s="57">
        <f t="shared" si="57"/>
        <v>95.69293301</v>
      </c>
      <c r="AG13" s="57">
        <f t="shared" si="58"/>
        <v>125.18</v>
      </c>
      <c r="AH13" s="57">
        <f t="shared" si="59"/>
        <v>135.3315556</v>
      </c>
      <c r="AI13" s="313">
        <f t="shared" si="60"/>
        <v>701.3685879</v>
      </c>
      <c r="AJ13" s="57">
        <f t="shared" si="61"/>
        <v>4827.493388</v>
      </c>
    </row>
    <row r="14" ht="14.25" customHeight="1">
      <c r="B14" s="316">
        <f t="shared" ref="B14:AJ14" si="62">SUM(B6:B13)</f>
        <v>76</v>
      </c>
      <c r="C14" s="316">
        <f t="shared" si="62"/>
        <v>0</v>
      </c>
      <c r="D14" s="316">
        <f t="shared" si="62"/>
        <v>256</v>
      </c>
      <c r="E14" s="316">
        <f t="shared" si="62"/>
        <v>13800</v>
      </c>
      <c r="F14" s="316">
        <f t="shared" si="62"/>
        <v>121400</v>
      </c>
      <c r="G14" s="316">
        <f t="shared" si="62"/>
        <v>916.6666667</v>
      </c>
      <c r="H14" s="316">
        <f t="shared" si="62"/>
        <v>23073.6</v>
      </c>
      <c r="I14" s="316">
        <f t="shared" si="62"/>
        <v>145390.2667</v>
      </c>
      <c r="J14" s="316">
        <f t="shared" si="62"/>
        <v>15200</v>
      </c>
      <c r="K14" s="316">
        <f t="shared" si="62"/>
        <v>28120</v>
      </c>
      <c r="L14" s="316">
        <f t="shared" si="62"/>
        <v>2280</v>
      </c>
      <c r="M14" s="316">
        <f t="shared" si="62"/>
        <v>8607.2</v>
      </c>
      <c r="N14" s="316">
        <f t="shared" si="62"/>
        <v>54207.2</v>
      </c>
      <c r="O14" s="316">
        <f t="shared" si="62"/>
        <v>1453.902667</v>
      </c>
      <c r="P14" s="316">
        <f t="shared" si="62"/>
        <v>11631.22133</v>
      </c>
      <c r="Q14" s="316">
        <f t="shared" si="62"/>
        <v>40418.49413</v>
      </c>
      <c r="R14" s="316">
        <f t="shared" si="62"/>
        <v>53503.61813</v>
      </c>
      <c r="S14" s="316">
        <f t="shared" si="62"/>
        <v>12115.85556</v>
      </c>
      <c r="T14" s="316">
        <f t="shared" si="62"/>
        <v>4038.214657</v>
      </c>
      <c r="U14" s="316">
        <f t="shared" si="62"/>
        <v>1292.325617</v>
      </c>
      <c r="V14" s="316">
        <f t="shared" si="62"/>
        <v>161.5407021</v>
      </c>
      <c r="W14" s="316">
        <f t="shared" si="62"/>
        <v>1009.65463</v>
      </c>
      <c r="X14" s="316">
        <f t="shared" si="62"/>
        <v>336.5178881</v>
      </c>
      <c r="Y14" s="316">
        <f t="shared" si="62"/>
        <v>12115.85556</v>
      </c>
      <c r="Z14" s="316">
        <f t="shared" si="62"/>
        <v>969.2684444</v>
      </c>
      <c r="AA14" s="316">
        <f t="shared" si="62"/>
        <v>121.1585556</v>
      </c>
      <c r="AB14" s="316">
        <f t="shared" si="62"/>
        <v>0</v>
      </c>
      <c r="AC14" s="316">
        <f t="shared" si="62"/>
        <v>0</v>
      </c>
      <c r="AD14" s="316">
        <f t="shared" si="62"/>
        <v>0</v>
      </c>
      <c r="AE14" s="316">
        <f t="shared" si="62"/>
        <v>0</v>
      </c>
      <c r="AF14" s="316">
        <f t="shared" si="62"/>
        <v>5557.126158</v>
      </c>
      <c r="AG14" s="316">
        <f t="shared" si="62"/>
        <v>7269.513333</v>
      </c>
      <c r="AH14" s="316">
        <f t="shared" si="62"/>
        <v>7859.039363</v>
      </c>
      <c r="AI14" s="316">
        <f t="shared" si="62"/>
        <v>40730.2149</v>
      </c>
      <c r="AJ14" s="317">
        <f t="shared" si="62"/>
        <v>293831.2997</v>
      </c>
    </row>
    <row r="15" ht="14.25" customHeight="1"/>
    <row r="16" ht="14.25" customHeight="1"/>
    <row r="17" ht="14.25" customHeight="1">
      <c r="A17" s="318" t="s">
        <v>213</v>
      </c>
    </row>
    <row r="18" ht="14.25" customHeight="1">
      <c r="A18" s="319" t="s">
        <v>214</v>
      </c>
      <c r="B18" s="319" t="s">
        <v>215</v>
      </c>
      <c r="C18" s="319" t="s">
        <v>44</v>
      </c>
      <c r="D18" s="319">
        <v>3.0</v>
      </c>
    </row>
    <row r="19" ht="14.25" customHeight="1">
      <c r="A19" s="319" t="s">
        <v>216</v>
      </c>
      <c r="B19" s="319" t="s">
        <v>215</v>
      </c>
      <c r="C19" s="319" t="s">
        <v>44</v>
      </c>
      <c r="D19" s="319">
        <v>2.0</v>
      </c>
    </row>
    <row r="20" ht="14.25" customHeight="1">
      <c r="A20" s="319" t="s">
        <v>217</v>
      </c>
      <c r="B20" s="319" t="s">
        <v>215</v>
      </c>
      <c r="C20" s="319" t="s">
        <v>44</v>
      </c>
      <c r="D20" s="319">
        <v>20.0</v>
      </c>
    </row>
    <row r="21" ht="14.25" customHeight="1"/>
    <row r="22" ht="14.25" customHeight="1">
      <c r="A22" s="320" t="s">
        <v>218</v>
      </c>
      <c r="B22" s="320" t="s">
        <v>219</v>
      </c>
      <c r="C22" s="320" t="s">
        <v>44</v>
      </c>
      <c r="D22" s="320">
        <v>5.0</v>
      </c>
    </row>
    <row r="23" ht="14.25" customHeight="1">
      <c r="A23" s="320" t="s">
        <v>220</v>
      </c>
      <c r="B23" s="320" t="s">
        <v>219</v>
      </c>
      <c r="C23" s="320" t="s">
        <v>44</v>
      </c>
      <c r="D23" s="320">
        <v>4.0</v>
      </c>
      <c r="G23" s="318">
        <f>D20+15</f>
        <v>35</v>
      </c>
    </row>
    <row r="24" ht="14.25" customHeight="1">
      <c r="A24" s="320" t="s">
        <v>221</v>
      </c>
      <c r="B24" s="320" t="s">
        <v>219</v>
      </c>
      <c r="C24" s="320" t="s">
        <v>44</v>
      </c>
      <c r="D24" s="320">
        <v>15.0</v>
      </c>
      <c r="G24" s="318">
        <f>G23+12</f>
        <v>47</v>
      </c>
    </row>
    <row r="25" ht="14.25" customHeight="1">
      <c r="G25" s="318">
        <v>25.0</v>
      </c>
    </row>
    <row r="26" ht="14.25" customHeight="1">
      <c r="G26" s="318">
        <f>G24-G25</f>
        <v>22</v>
      </c>
    </row>
    <row r="27" ht="14.25" customHeight="1"/>
    <row r="28" ht="14.25" customHeight="1"/>
    <row r="29" ht="14.25" customHeight="1"/>
    <row r="30" ht="14.25" customHeight="1">
      <c r="A30" s="303" t="s">
        <v>97</v>
      </c>
      <c r="B30" s="304">
        <v>8.0</v>
      </c>
      <c r="C30" s="305" t="s">
        <v>81</v>
      </c>
      <c r="D30" s="306">
        <v>36.0</v>
      </c>
      <c r="E30" s="56">
        <v>1550.0</v>
      </c>
      <c r="F30" s="57">
        <f t="shared" ref="F30:F31" si="64">E30*B30</f>
        <v>12400</v>
      </c>
      <c r="G30" s="57"/>
      <c r="H30" s="58">
        <f t="shared" ref="H30:H31" si="65">B30*303.6</f>
        <v>2428.8</v>
      </c>
      <c r="I30" s="307">
        <f t="shared" ref="I30:I31" si="66">SUM(F30:H30)</f>
        <v>14828.8</v>
      </c>
      <c r="J30" s="57">
        <f t="shared" ref="J30:J31" si="67">B30*200</f>
        <v>1600</v>
      </c>
      <c r="K30" s="308">
        <f t="shared" ref="K30:K31" si="68">18.5*B30*20</f>
        <v>2960</v>
      </c>
      <c r="L30" s="57">
        <f t="shared" ref="L30:L31" si="69">B30*30</f>
        <v>240</v>
      </c>
      <c r="M30" s="309">
        <f t="shared" ref="M30:M31" si="70">IF((2.2*3*22*B30)&gt;(F30*2%),((2.2*3*22*B30)-(F30*2%)),0)</f>
        <v>913.6</v>
      </c>
      <c r="N30" s="310">
        <f t="shared" ref="N30:N31" si="71">SUM(J30:M30)</f>
        <v>5713.6</v>
      </c>
      <c r="O30" s="57">
        <f t="shared" ref="O30:O31" si="72">I30*1%</f>
        <v>148.288</v>
      </c>
      <c r="P30" s="57">
        <f t="shared" ref="P30:P31" si="73">I30*8%</f>
        <v>1186.304</v>
      </c>
      <c r="Q30" s="57">
        <f t="shared" ref="Q30:Q31" si="74">I30*27.8%</f>
        <v>4122.4064</v>
      </c>
      <c r="R30" s="311">
        <f t="shared" ref="R30:R31" si="75">O30+P30+Q30</f>
        <v>5456.9984</v>
      </c>
      <c r="S30" s="57">
        <f t="shared" ref="S30:S31" si="76">I30/12</f>
        <v>1235.733333</v>
      </c>
      <c r="T30" s="57">
        <f t="shared" ref="T30:T31" si="77">S30*33.33%</f>
        <v>411.86992</v>
      </c>
      <c r="U30" s="57">
        <f t="shared" ref="U30:U31" si="78">(S30+T30)*8%</f>
        <v>131.8082603</v>
      </c>
      <c r="V30" s="57">
        <f t="shared" ref="V30:V31" si="79">(S30+T30)*1%</f>
        <v>16.47603253</v>
      </c>
      <c r="W30" s="57">
        <f t="shared" ref="W30:X30" si="63">S30/12</f>
        <v>102.9777778</v>
      </c>
      <c r="X30" s="57">
        <f t="shared" si="63"/>
        <v>34.32249333</v>
      </c>
      <c r="Y30" s="57">
        <f t="shared" ref="Y30:Y31" si="81">I30/12</f>
        <v>1235.733333</v>
      </c>
      <c r="Z30" s="57">
        <f t="shared" ref="Z30:Z31" si="82">Y30*8%</f>
        <v>98.85866667</v>
      </c>
      <c r="AA30" s="57">
        <f t="shared" ref="AA30:AA31" si="83">Y30*1%</f>
        <v>12.35733333</v>
      </c>
      <c r="AB30" s="312"/>
      <c r="AC30" s="57">
        <f t="shared" ref="AC30:AC31" si="84">AB30/12</f>
        <v>0</v>
      </c>
      <c r="AD30" s="57">
        <f t="shared" ref="AD30:AD31" si="85">(AB30+AC30)*8%</f>
        <v>0</v>
      </c>
      <c r="AE30" s="57">
        <f t="shared" ref="AE30:AE31" si="86">(AB30+AC30)*1%</f>
        <v>0</v>
      </c>
      <c r="AF30" s="57">
        <f t="shared" ref="AF30:AF31" si="87">(I30+S30+T30+Y30)*8%*40%</f>
        <v>566.7883708</v>
      </c>
      <c r="AG30" s="57">
        <f t="shared" ref="AG30:AG31" si="88">I30*5%</f>
        <v>741.44</v>
      </c>
      <c r="AH30" s="57">
        <f t="shared" ref="AH30:AH31" si="89">(S30+T30+Y30)*27.8%</f>
        <v>801.5675711</v>
      </c>
      <c r="AI30" s="313">
        <f t="shared" ref="AI30:AI31" si="90">SUM(T30:AH30)</f>
        <v>4154.199759</v>
      </c>
      <c r="AJ30" s="57">
        <f t="shared" ref="AJ30:AJ31" si="91">I30+N30+R30+AI30</f>
        <v>30153.59816</v>
      </c>
    </row>
    <row r="31" ht="14.25" customHeight="1">
      <c r="A31" s="303" t="s">
        <v>98</v>
      </c>
      <c r="B31" s="304">
        <v>4.0</v>
      </c>
      <c r="C31" s="305" t="s">
        <v>81</v>
      </c>
      <c r="D31" s="306">
        <v>36.0</v>
      </c>
      <c r="E31" s="56">
        <v>1550.0</v>
      </c>
      <c r="F31" s="57">
        <f t="shared" si="64"/>
        <v>6200</v>
      </c>
      <c r="G31" s="57"/>
      <c r="H31" s="58">
        <f t="shared" si="65"/>
        <v>1214.4</v>
      </c>
      <c r="I31" s="307">
        <f t="shared" si="66"/>
        <v>7414.4</v>
      </c>
      <c r="J31" s="57">
        <f t="shared" si="67"/>
        <v>800</v>
      </c>
      <c r="K31" s="308">
        <f t="shared" si="68"/>
        <v>1480</v>
      </c>
      <c r="L31" s="57">
        <f t="shared" si="69"/>
        <v>120</v>
      </c>
      <c r="M31" s="309">
        <f t="shared" si="70"/>
        <v>456.8</v>
      </c>
      <c r="N31" s="310">
        <f t="shared" si="71"/>
        <v>2856.8</v>
      </c>
      <c r="O31" s="57">
        <f t="shared" si="72"/>
        <v>74.144</v>
      </c>
      <c r="P31" s="57">
        <f t="shared" si="73"/>
        <v>593.152</v>
      </c>
      <c r="Q31" s="57">
        <f t="shared" si="74"/>
        <v>2061.2032</v>
      </c>
      <c r="R31" s="311">
        <f t="shared" si="75"/>
        <v>2728.4992</v>
      </c>
      <c r="S31" s="57">
        <f t="shared" si="76"/>
        <v>617.8666667</v>
      </c>
      <c r="T31" s="57">
        <f t="shared" si="77"/>
        <v>205.93496</v>
      </c>
      <c r="U31" s="57">
        <f t="shared" si="78"/>
        <v>65.90413013</v>
      </c>
      <c r="V31" s="57">
        <f t="shared" si="79"/>
        <v>8.238016267</v>
      </c>
      <c r="W31" s="57">
        <f t="shared" ref="W31:X31" si="80">S31/12</f>
        <v>51.48888889</v>
      </c>
      <c r="X31" s="57">
        <f t="shared" si="80"/>
        <v>17.16124667</v>
      </c>
      <c r="Y31" s="57">
        <f t="shared" si="81"/>
        <v>617.8666667</v>
      </c>
      <c r="Z31" s="57">
        <f t="shared" si="82"/>
        <v>49.42933333</v>
      </c>
      <c r="AA31" s="57">
        <f t="shared" si="83"/>
        <v>6.178666667</v>
      </c>
      <c r="AB31" s="312"/>
      <c r="AC31" s="57">
        <f t="shared" si="84"/>
        <v>0</v>
      </c>
      <c r="AD31" s="57">
        <f t="shared" si="85"/>
        <v>0</v>
      </c>
      <c r="AE31" s="57">
        <f t="shared" si="86"/>
        <v>0</v>
      </c>
      <c r="AF31" s="57">
        <f t="shared" si="87"/>
        <v>283.3941854</v>
      </c>
      <c r="AG31" s="57">
        <f t="shared" si="88"/>
        <v>370.72</v>
      </c>
      <c r="AH31" s="57">
        <f t="shared" si="89"/>
        <v>400.7837855</v>
      </c>
      <c r="AI31" s="313">
        <f t="shared" si="90"/>
        <v>2077.09988</v>
      </c>
      <c r="AJ31" s="57">
        <f t="shared" si="91"/>
        <v>15076.79908</v>
      </c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14.29"/>
    <col customWidth="1" min="3" max="3" width="12.86"/>
    <col customWidth="1" min="4" max="4" width="13.29"/>
    <col customWidth="1" min="5" max="5" width="14.0"/>
    <col customWidth="1" min="6" max="6" width="12.71"/>
    <col customWidth="1" min="7" max="7" width="13.43"/>
    <col customWidth="1" min="8" max="8" width="12.57"/>
    <col customWidth="1" min="9" max="9" width="13.57"/>
    <col customWidth="1" min="10" max="10" width="12.57"/>
    <col customWidth="1" min="11" max="12" width="13.29"/>
    <col customWidth="1" min="13" max="13" width="13.14"/>
    <col customWidth="1" min="14" max="14" width="13.43"/>
    <col customWidth="1" min="15" max="15" width="17.86"/>
    <col customWidth="1" min="16" max="16" width="8.71"/>
    <col customWidth="1" min="17" max="17" width="15.86"/>
    <col customWidth="1" min="18" max="26" width="8.71"/>
  </cols>
  <sheetData>
    <row r="1" ht="14.25" customHeight="1">
      <c r="A1" s="321" t="s">
        <v>222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3"/>
    </row>
    <row r="2" ht="14.25" customHeight="1">
      <c r="A2" s="324"/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6"/>
    </row>
    <row r="3" ht="14.25" customHeight="1">
      <c r="A3" s="327" t="s">
        <v>223</v>
      </c>
      <c r="B3" s="328" t="s">
        <v>224</v>
      </c>
      <c r="C3" s="328" t="s">
        <v>225</v>
      </c>
      <c r="D3" s="328" t="s">
        <v>226</v>
      </c>
      <c r="E3" s="328" t="s">
        <v>227</v>
      </c>
      <c r="F3" s="328" t="s">
        <v>228</v>
      </c>
      <c r="G3" s="328" t="s">
        <v>229</v>
      </c>
      <c r="H3" s="328" t="s">
        <v>230</v>
      </c>
      <c r="I3" s="328" t="s">
        <v>231</v>
      </c>
      <c r="J3" s="328" t="s">
        <v>232</v>
      </c>
      <c r="K3" s="328" t="s">
        <v>233</v>
      </c>
      <c r="L3" s="328" t="s">
        <v>234</v>
      </c>
      <c r="M3" s="328" t="s">
        <v>235</v>
      </c>
      <c r="N3" s="328" t="s">
        <v>236</v>
      </c>
      <c r="O3" s="328" t="s">
        <v>237</v>
      </c>
    </row>
    <row r="4" ht="15.0" customHeight="1">
      <c r="A4" s="329" t="s">
        <v>238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9"/>
    </row>
    <row r="5" ht="14.25" customHeight="1">
      <c r="A5" s="330" t="s">
        <v>239</v>
      </c>
      <c r="B5" s="308">
        <v>400.0</v>
      </c>
      <c r="C5" s="308">
        <v>400.0</v>
      </c>
      <c r="D5" s="308">
        <v>400.0</v>
      </c>
      <c r="E5" s="308">
        <v>400.0</v>
      </c>
      <c r="F5" s="308">
        <v>400.0</v>
      </c>
      <c r="G5" s="308">
        <v>400.0</v>
      </c>
      <c r="H5" s="308">
        <v>400.0</v>
      </c>
      <c r="I5" s="308">
        <v>400.0</v>
      </c>
      <c r="J5" s="308">
        <v>400.0</v>
      </c>
      <c r="K5" s="308">
        <v>400.0</v>
      </c>
      <c r="L5" s="308">
        <v>400.0</v>
      </c>
      <c r="M5" s="308">
        <v>400.0</v>
      </c>
      <c r="N5" s="308">
        <f>B5*12</f>
        <v>4800</v>
      </c>
      <c r="O5" s="308">
        <f>B5*60</f>
        <v>24000</v>
      </c>
    </row>
    <row r="6" ht="14.25" customHeight="1">
      <c r="A6" s="330" t="s">
        <v>240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</row>
    <row r="7" ht="14.25" customHeight="1">
      <c r="A7" s="330" t="s">
        <v>241</v>
      </c>
      <c r="B7" s="308">
        <v>1500.0</v>
      </c>
      <c r="C7" s="308">
        <v>1500.0</v>
      </c>
      <c r="D7" s="308">
        <v>1500.0</v>
      </c>
      <c r="E7" s="308">
        <v>1500.0</v>
      </c>
      <c r="F7" s="308">
        <v>1500.0</v>
      </c>
      <c r="G7" s="308">
        <v>1500.0</v>
      </c>
      <c r="H7" s="308">
        <v>1500.0</v>
      </c>
      <c r="I7" s="308">
        <v>1500.0</v>
      </c>
      <c r="J7" s="308">
        <v>1500.0</v>
      </c>
      <c r="K7" s="308">
        <v>1500.0</v>
      </c>
      <c r="L7" s="308">
        <v>1500.0</v>
      </c>
      <c r="M7" s="308">
        <v>1500.0</v>
      </c>
      <c r="N7" s="308">
        <f>B7*12</f>
        <v>18000</v>
      </c>
      <c r="O7" s="308">
        <f>B7*60</f>
        <v>90000</v>
      </c>
    </row>
    <row r="8" ht="14.25" customHeight="1">
      <c r="A8" s="330" t="s">
        <v>242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</row>
    <row r="9" ht="14.25" customHeight="1">
      <c r="A9" s="330" t="s">
        <v>243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</row>
    <row r="10" ht="14.25" customHeight="1">
      <c r="A10" s="329" t="s">
        <v>244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9"/>
    </row>
    <row r="11" ht="14.25" customHeight="1">
      <c r="A11" s="330" t="s">
        <v>245</v>
      </c>
      <c r="B11" s="308">
        <v>2500.0</v>
      </c>
      <c r="C11" s="308">
        <v>2500.0</v>
      </c>
      <c r="D11" s="308">
        <v>2500.0</v>
      </c>
      <c r="E11" s="308">
        <v>2500.0</v>
      </c>
      <c r="F11" s="308">
        <v>2500.0</v>
      </c>
      <c r="G11" s="308">
        <v>2500.0</v>
      </c>
      <c r="H11" s="308">
        <v>2500.0</v>
      </c>
      <c r="I11" s="308">
        <v>2500.0</v>
      </c>
      <c r="J11" s="308">
        <v>2500.0</v>
      </c>
      <c r="K11" s="308">
        <v>2500.0</v>
      </c>
      <c r="L11" s="308">
        <v>2500.0</v>
      </c>
      <c r="M11" s="308">
        <v>2500.0</v>
      </c>
      <c r="N11" s="308">
        <f t="shared" ref="N11:N12" si="1">B11*12</f>
        <v>30000</v>
      </c>
      <c r="O11" s="308">
        <f t="shared" ref="O11:O12" si="2">B11*60</f>
        <v>150000</v>
      </c>
    </row>
    <row r="12" ht="14.25" customHeight="1">
      <c r="A12" s="330" t="s">
        <v>246</v>
      </c>
      <c r="B12" s="308">
        <v>4000.0</v>
      </c>
      <c r="C12" s="308">
        <v>4000.0</v>
      </c>
      <c r="D12" s="308">
        <v>4000.0</v>
      </c>
      <c r="E12" s="308">
        <v>4000.0</v>
      </c>
      <c r="F12" s="308">
        <v>4000.0</v>
      </c>
      <c r="G12" s="308">
        <v>4000.0</v>
      </c>
      <c r="H12" s="308">
        <v>4000.0</v>
      </c>
      <c r="I12" s="308">
        <v>4000.0</v>
      </c>
      <c r="J12" s="308">
        <v>4000.0</v>
      </c>
      <c r="K12" s="308">
        <v>4000.0</v>
      </c>
      <c r="L12" s="308">
        <v>4000.0</v>
      </c>
      <c r="M12" s="308">
        <v>4000.0</v>
      </c>
      <c r="N12" s="308">
        <f t="shared" si="1"/>
        <v>48000</v>
      </c>
      <c r="O12" s="308">
        <f t="shared" si="2"/>
        <v>240000</v>
      </c>
    </row>
    <row r="13" ht="14.25" customHeight="1">
      <c r="A13" s="329" t="s">
        <v>247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9"/>
    </row>
    <row r="14" ht="14.25" customHeight="1">
      <c r="A14" s="330" t="s">
        <v>248</v>
      </c>
      <c r="B14" s="308">
        <v>7000.0</v>
      </c>
      <c r="C14" s="308">
        <v>7000.0</v>
      </c>
      <c r="D14" s="308">
        <v>7000.0</v>
      </c>
      <c r="E14" s="308">
        <v>7000.0</v>
      </c>
      <c r="F14" s="308">
        <v>7000.0</v>
      </c>
      <c r="G14" s="308">
        <v>7000.0</v>
      </c>
      <c r="H14" s="308">
        <v>7000.0</v>
      </c>
      <c r="I14" s="308">
        <v>7000.0</v>
      </c>
      <c r="J14" s="308">
        <v>7000.0</v>
      </c>
      <c r="K14" s="308">
        <v>7000.0</v>
      </c>
      <c r="L14" s="308">
        <v>7000.0</v>
      </c>
      <c r="M14" s="308">
        <v>7000.0</v>
      </c>
      <c r="N14" s="308">
        <f t="shared" ref="N14:N17" si="3">B14*12</f>
        <v>84000</v>
      </c>
      <c r="O14" s="308">
        <f t="shared" ref="O14:O17" si="4">B14*60</f>
        <v>420000</v>
      </c>
    </row>
    <row r="15" ht="14.25" customHeight="1">
      <c r="A15" s="330" t="s">
        <v>249</v>
      </c>
      <c r="B15" s="308">
        <v>52000.0</v>
      </c>
      <c r="C15" s="308">
        <v>52000.0</v>
      </c>
      <c r="D15" s="308">
        <v>52000.0</v>
      </c>
      <c r="E15" s="308">
        <v>52000.0</v>
      </c>
      <c r="F15" s="308">
        <v>52000.0</v>
      </c>
      <c r="G15" s="308">
        <v>52000.0</v>
      </c>
      <c r="H15" s="308">
        <v>52000.0</v>
      </c>
      <c r="I15" s="308">
        <v>52000.0</v>
      </c>
      <c r="J15" s="308">
        <v>52000.0</v>
      </c>
      <c r="K15" s="308">
        <v>52000.0</v>
      </c>
      <c r="L15" s="308">
        <v>52000.0</v>
      </c>
      <c r="M15" s="308">
        <v>52000.0</v>
      </c>
      <c r="N15" s="308">
        <f t="shared" si="3"/>
        <v>624000</v>
      </c>
      <c r="O15" s="308">
        <f t="shared" si="4"/>
        <v>3120000</v>
      </c>
    </row>
    <row r="16" ht="14.25" customHeight="1">
      <c r="A16" s="330" t="s">
        <v>250</v>
      </c>
      <c r="B16" s="308">
        <v>15000.0</v>
      </c>
      <c r="C16" s="308">
        <v>15000.0</v>
      </c>
      <c r="D16" s="308">
        <v>15000.0</v>
      </c>
      <c r="E16" s="308">
        <v>15000.0</v>
      </c>
      <c r="F16" s="308">
        <v>15000.0</v>
      </c>
      <c r="G16" s="308">
        <v>15000.0</v>
      </c>
      <c r="H16" s="308">
        <v>15000.0</v>
      </c>
      <c r="I16" s="308">
        <v>15000.0</v>
      </c>
      <c r="J16" s="308">
        <v>15000.0</v>
      </c>
      <c r="K16" s="308">
        <v>15000.0</v>
      </c>
      <c r="L16" s="308">
        <v>15000.0</v>
      </c>
      <c r="M16" s="308">
        <v>15000.0</v>
      </c>
      <c r="N16" s="308">
        <f t="shared" si="3"/>
        <v>180000</v>
      </c>
      <c r="O16" s="308">
        <f t="shared" si="4"/>
        <v>900000</v>
      </c>
    </row>
    <row r="17" ht="14.25" customHeight="1">
      <c r="A17" s="330" t="s">
        <v>251</v>
      </c>
      <c r="B17" s="308">
        <v>9000.0</v>
      </c>
      <c r="C17" s="308">
        <v>9000.0</v>
      </c>
      <c r="D17" s="308">
        <v>9000.0</v>
      </c>
      <c r="E17" s="308">
        <v>9000.0</v>
      </c>
      <c r="F17" s="308">
        <v>9000.0</v>
      </c>
      <c r="G17" s="308">
        <v>9000.0</v>
      </c>
      <c r="H17" s="308">
        <v>9000.0</v>
      </c>
      <c r="I17" s="308">
        <v>9000.0</v>
      </c>
      <c r="J17" s="308">
        <v>9000.0</v>
      </c>
      <c r="K17" s="308">
        <v>9000.0</v>
      </c>
      <c r="L17" s="308">
        <v>9000.0</v>
      </c>
      <c r="M17" s="308">
        <v>9000.0</v>
      </c>
      <c r="N17" s="308">
        <f t="shared" si="3"/>
        <v>108000</v>
      </c>
      <c r="O17" s="308">
        <f t="shared" si="4"/>
        <v>540000</v>
      </c>
    </row>
    <row r="18" ht="17.25" customHeight="1">
      <c r="A18" s="329" t="s">
        <v>252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9"/>
    </row>
    <row r="19" ht="14.25" customHeight="1">
      <c r="A19" s="330" t="s">
        <v>248</v>
      </c>
      <c r="B19" s="308">
        <v>900.0</v>
      </c>
      <c r="C19" s="308">
        <v>900.0</v>
      </c>
      <c r="D19" s="308">
        <v>900.0</v>
      </c>
      <c r="E19" s="308">
        <v>900.0</v>
      </c>
      <c r="F19" s="308">
        <v>900.0</v>
      </c>
      <c r="G19" s="308">
        <v>900.0</v>
      </c>
      <c r="H19" s="308">
        <v>900.0</v>
      </c>
      <c r="I19" s="308">
        <v>900.0</v>
      </c>
      <c r="J19" s="308">
        <v>900.0</v>
      </c>
      <c r="K19" s="308">
        <v>900.0</v>
      </c>
      <c r="L19" s="308">
        <v>900.0</v>
      </c>
      <c r="M19" s="308">
        <v>900.0</v>
      </c>
      <c r="N19" s="308">
        <f t="shared" ref="N19:N22" si="5">B19*12</f>
        <v>10800</v>
      </c>
      <c r="O19" s="308">
        <f t="shared" ref="O19:O22" si="6">B19*60</f>
        <v>54000</v>
      </c>
    </row>
    <row r="20" ht="14.25" customHeight="1">
      <c r="A20" s="330" t="s">
        <v>249</v>
      </c>
      <c r="B20" s="308">
        <v>8000.0</v>
      </c>
      <c r="C20" s="308">
        <v>8000.0</v>
      </c>
      <c r="D20" s="308">
        <v>8000.0</v>
      </c>
      <c r="E20" s="308">
        <v>8000.0</v>
      </c>
      <c r="F20" s="308">
        <v>8000.0</v>
      </c>
      <c r="G20" s="308">
        <v>8000.0</v>
      </c>
      <c r="H20" s="308">
        <v>8000.0</v>
      </c>
      <c r="I20" s="308">
        <v>8000.0</v>
      </c>
      <c r="J20" s="308">
        <v>8000.0</v>
      </c>
      <c r="K20" s="308">
        <v>8000.0</v>
      </c>
      <c r="L20" s="308">
        <v>8000.0</v>
      </c>
      <c r="M20" s="308">
        <v>8000.0</v>
      </c>
      <c r="N20" s="308">
        <f t="shared" si="5"/>
        <v>96000</v>
      </c>
      <c r="O20" s="308">
        <f t="shared" si="6"/>
        <v>480000</v>
      </c>
    </row>
    <row r="21" ht="14.25" customHeight="1">
      <c r="A21" s="331" t="s">
        <v>253</v>
      </c>
      <c r="B21" s="308">
        <v>12000.0</v>
      </c>
      <c r="C21" s="308">
        <v>12000.0</v>
      </c>
      <c r="D21" s="308">
        <v>12000.0</v>
      </c>
      <c r="E21" s="308">
        <v>12000.0</v>
      </c>
      <c r="F21" s="308">
        <v>12000.0</v>
      </c>
      <c r="G21" s="308">
        <v>12000.0</v>
      </c>
      <c r="H21" s="308">
        <v>12000.0</v>
      </c>
      <c r="I21" s="308">
        <v>12000.0</v>
      </c>
      <c r="J21" s="308">
        <v>12000.0</v>
      </c>
      <c r="K21" s="308">
        <v>12000.0</v>
      </c>
      <c r="L21" s="308">
        <v>12000.0</v>
      </c>
      <c r="M21" s="308">
        <v>12000.0</v>
      </c>
      <c r="N21" s="308">
        <f t="shared" si="5"/>
        <v>144000</v>
      </c>
      <c r="O21" s="308">
        <f t="shared" si="6"/>
        <v>720000</v>
      </c>
    </row>
    <row r="22" ht="14.25" customHeight="1">
      <c r="A22" s="331" t="s">
        <v>254</v>
      </c>
      <c r="B22" s="308">
        <v>9000.0</v>
      </c>
      <c r="C22" s="308">
        <v>9000.0</v>
      </c>
      <c r="D22" s="308">
        <v>9000.0</v>
      </c>
      <c r="E22" s="308">
        <v>9000.0</v>
      </c>
      <c r="F22" s="308">
        <v>9000.0</v>
      </c>
      <c r="G22" s="308">
        <v>9000.0</v>
      </c>
      <c r="H22" s="308">
        <v>9000.0</v>
      </c>
      <c r="I22" s="308">
        <v>9000.0</v>
      </c>
      <c r="J22" s="308">
        <v>9000.0</v>
      </c>
      <c r="K22" s="308">
        <v>9000.0</v>
      </c>
      <c r="L22" s="308">
        <v>9000.0</v>
      </c>
      <c r="M22" s="308">
        <v>9000.0</v>
      </c>
      <c r="N22" s="308">
        <f t="shared" si="5"/>
        <v>108000</v>
      </c>
      <c r="O22" s="308">
        <f t="shared" si="6"/>
        <v>540000</v>
      </c>
    </row>
    <row r="23" ht="14.25" customHeight="1">
      <c r="A23" s="332" t="s">
        <v>255</v>
      </c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9"/>
    </row>
    <row r="24" ht="14.25" customHeight="1">
      <c r="A24" s="333" t="s">
        <v>256</v>
      </c>
      <c r="B24" s="308">
        <v>8000.0</v>
      </c>
      <c r="C24" s="308">
        <v>8000.0</v>
      </c>
      <c r="D24" s="308">
        <v>8000.0</v>
      </c>
      <c r="E24" s="308">
        <v>8000.0</v>
      </c>
      <c r="F24" s="308">
        <v>8000.0</v>
      </c>
      <c r="G24" s="308">
        <v>8000.0</v>
      </c>
      <c r="H24" s="308">
        <v>8000.0</v>
      </c>
      <c r="I24" s="308">
        <v>8000.0</v>
      </c>
      <c r="J24" s="308">
        <v>8000.0</v>
      </c>
      <c r="K24" s="308">
        <v>8000.0</v>
      </c>
      <c r="L24" s="308">
        <v>8000.0</v>
      </c>
      <c r="M24" s="308">
        <v>8000.0</v>
      </c>
      <c r="N24" s="308">
        <f t="shared" ref="N24:N26" si="7">B24*12</f>
        <v>96000</v>
      </c>
      <c r="O24" s="308">
        <f t="shared" ref="O24:O26" si="8">B24*60</f>
        <v>480000</v>
      </c>
    </row>
    <row r="25" ht="14.25" customHeight="1">
      <c r="A25" s="333" t="s">
        <v>257</v>
      </c>
      <c r="B25" s="308">
        <v>3000.0</v>
      </c>
      <c r="C25" s="308">
        <v>3000.0</v>
      </c>
      <c r="D25" s="308">
        <v>3000.0</v>
      </c>
      <c r="E25" s="308">
        <v>3000.0</v>
      </c>
      <c r="F25" s="308">
        <v>3000.0</v>
      </c>
      <c r="G25" s="308">
        <v>3000.0</v>
      </c>
      <c r="H25" s="308">
        <v>3000.0</v>
      </c>
      <c r="I25" s="308">
        <v>3000.0</v>
      </c>
      <c r="J25" s="308">
        <v>3000.0</v>
      </c>
      <c r="K25" s="308">
        <v>3000.0</v>
      </c>
      <c r="L25" s="308">
        <v>3000.0</v>
      </c>
      <c r="M25" s="308">
        <v>3000.0</v>
      </c>
      <c r="N25" s="308">
        <f t="shared" si="7"/>
        <v>36000</v>
      </c>
      <c r="O25" s="308">
        <f t="shared" si="8"/>
        <v>180000</v>
      </c>
    </row>
    <row r="26" ht="16.5" customHeight="1">
      <c r="A26" s="334" t="s">
        <v>258</v>
      </c>
      <c r="B26" s="308">
        <v>4500.0</v>
      </c>
      <c r="C26" s="308">
        <v>4500.0</v>
      </c>
      <c r="D26" s="308">
        <v>4500.0</v>
      </c>
      <c r="E26" s="308">
        <v>4500.0</v>
      </c>
      <c r="F26" s="308">
        <v>4500.0</v>
      </c>
      <c r="G26" s="308">
        <v>4500.0</v>
      </c>
      <c r="H26" s="308">
        <v>4500.0</v>
      </c>
      <c r="I26" s="308">
        <v>4500.0</v>
      </c>
      <c r="J26" s="308">
        <v>4500.0</v>
      </c>
      <c r="K26" s="308">
        <v>4500.0</v>
      </c>
      <c r="L26" s="308">
        <v>4500.0</v>
      </c>
      <c r="M26" s="308">
        <v>4500.0</v>
      </c>
      <c r="N26" s="308">
        <f t="shared" si="7"/>
        <v>54000</v>
      </c>
      <c r="O26" s="308">
        <f t="shared" si="8"/>
        <v>270000</v>
      </c>
    </row>
    <row r="27" ht="14.25" customHeight="1">
      <c r="A27" s="333" t="s">
        <v>259</v>
      </c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</row>
    <row r="28" ht="14.25" customHeight="1">
      <c r="A28" s="332" t="s">
        <v>260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9"/>
    </row>
    <row r="29" ht="14.25" customHeight="1">
      <c r="A29" s="333" t="s">
        <v>261</v>
      </c>
      <c r="B29" s="308">
        <v>46000.0</v>
      </c>
      <c r="C29" s="308">
        <v>46000.0</v>
      </c>
      <c r="D29" s="308">
        <v>46000.0</v>
      </c>
      <c r="E29" s="308">
        <v>46000.0</v>
      </c>
      <c r="F29" s="308">
        <v>46000.0</v>
      </c>
      <c r="G29" s="308">
        <v>46000.0</v>
      </c>
      <c r="H29" s="308">
        <v>46000.0</v>
      </c>
      <c r="I29" s="308">
        <v>46000.0</v>
      </c>
      <c r="J29" s="308">
        <v>46000.0</v>
      </c>
      <c r="K29" s="308">
        <v>46000.0</v>
      </c>
      <c r="L29" s="308">
        <v>46000.0</v>
      </c>
      <c r="M29" s="308">
        <v>46000.0</v>
      </c>
      <c r="N29" s="308">
        <f t="shared" ref="N29:N30" si="9">B29*12</f>
        <v>552000</v>
      </c>
      <c r="O29" s="308">
        <f t="shared" ref="O29:O30" si="10">B29*60</f>
        <v>2760000</v>
      </c>
    </row>
    <row r="30" ht="14.25" customHeight="1">
      <c r="A30" s="333" t="s">
        <v>262</v>
      </c>
      <c r="B30" s="308">
        <v>7000.0</v>
      </c>
      <c r="C30" s="308">
        <v>7000.0</v>
      </c>
      <c r="D30" s="308">
        <v>7000.0</v>
      </c>
      <c r="E30" s="308">
        <v>7000.0</v>
      </c>
      <c r="F30" s="308">
        <v>7000.0</v>
      </c>
      <c r="G30" s="308">
        <v>7000.0</v>
      </c>
      <c r="H30" s="308">
        <v>7000.0</v>
      </c>
      <c r="I30" s="308">
        <v>7000.0</v>
      </c>
      <c r="J30" s="308">
        <v>7000.0</v>
      </c>
      <c r="K30" s="308">
        <v>7000.0</v>
      </c>
      <c r="L30" s="308">
        <v>7000.0</v>
      </c>
      <c r="M30" s="308">
        <v>7000.0</v>
      </c>
      <c r="N30" s="308">
        <f t="shared" si="9"/>
        <v>84000</v>
      </c>
      <c r="O30" s="308">
        <f t="shared" si="10"/>
        <v>420000</v>
      </c>
    </row>
    <row r="31" ht="14.25" customHeight="1">
      <c r="A31" s="332" t="s">
        <v>263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</row>
    <row r="32" ht="14.25" customHeight="1">
      <c r="A32" s="333" t="s">
        <v>264</v>
      </c>
      <c r="B32" s="308">
        <v>72000.0</v>
      </c>
      <c r="C32" s="308">
        <v>72000.0</v>
      </c>
      <c r="D32" s="308">
        <v>72000.0</v>
      </c>
      <c r="E32" s="308">
        <v>72000.0</v>
      </c>
      <c r="F32" s="308">
        <v>72000.0</v>
      </c>
      <c r="G32" s="308">
        <v>72000.0</v>
      </c>
      <c r="H32" s="308">
        <v>72000.0</v>
      </c>
      <c r="I32" s="308">
        <v>72000.0</v>
      </c>
      <c r="J32" s="308">
        <v>72000.0</v>
      </c>
      <c r="K32" s="308">
        <v>72000.0</v>
      </c>
      <c r="L32" s="308">
        <v>72000.0</v>
      </c>
      <c r="M32" s="308">
        <v>72000.0</v>
      </c>
      <c r="N32" s="308">
        <f>B32*12</f>
        <v>864000</v>
      </c>
      <c r="O32" s="308">
        <f>B32*60</f>
        <v>4320000</v>
      </c>
    </row>
    <row r="33" ht="14.25" customHeight="1">
      <c r="A33" s="332" t="s">
        <v>265</v>
      </c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9"/>
    </row>
    <row r="34" ht="14.25" customHeight="1">
      <c r="A34" s="333" t="s">
        <v>266</v>
      </c>
      <c r="B34" s="308">
        <f>'RH '!I46</f>
        <v>263216.5111</v>
      </c>
      <c r="C34" s="308">
        <v>429404.04133333336</v>
      </c>
      <c r="D34" s="308">
        <v>429404.04133333336</v>
      </c>
      <c r="E34" s="308">
        <v>429404.04133333336</v>
      </c>
      <c r="F34" s="308">
        <v>429404.04133333336</v>
      </c>
      <c r="G34" s="308">
        <v>429404.04133333336</v>
      </c>
      <c r="H34" s="308">
        <v>429404.04133333336</v>
      </c>
      <c r="I34" s="308">
        <v>429404.04133333336</v>
      </c>
      <c r="J34" s="308">
        <v>429404.04133333336</v>
      </c>
      <c r="K34" s="308">
        <v>429404.04133333336</v>
      </c>
      <c r="L34" s="308">
        <v>429404.04133333336</v>
      </c>
      <c r="M34" s="308">
        <v>429404.04133333336</v>
      </c>
      <c r="N34" s="308">
        <f t="shared" ref="N34:N47" si="11">B34*12</f>
        <v>3158598.133</v>
      </c>
      <c r="O34" s="308">
        <f t="shared" ref="O34:O47" si="12">B34*60</f>
        <v>15792990.67</v>
      </c>
    </row>
    <row r="35" ht="14.25" customHeight="1">
      <c r="A35" s="333" t="s">
        <v>267</v>
      </c>
      <c r="B35" s="308">
        <f>'RH '!J46</f>
        <v>28864</v>
      </c>
      <c r="C35" s="308">
        <v>29400.0</v>
      </c>
      <c r="D35" s="308">
        <v>29400.0</v>
      </c>
      <c r="E35" s="308">
        <v>29400.0</v>
      </c>
      <c r="F35" s="308">
        <v>29400.0</v>
      </c>
      <c r="G35" s="308">
        <v>29400.0</v>
      </c>
      <c r="H35" s="308">
        <v>29400.0</v>
      </c>
      <c r="I35" s="308">
        <v>29400.0</v>
      </c>
      <c r="J35" s="308">
        <v>29400.0</v>
      </c>
      <c r="K35" s="308">
        <v>29400.0</v>
      </c>
      <c r="L35" s="308">
        <v>29400.0</v>
      </c>
      <c r="M35" s="308">
        <v>29400.0</v>
      </c>
      <c r="N35" s="308">
        <f t="shared" si="11"/>
        <v>346368</v>
      </c>
      <c r="O35" s="308">
        <f t="shared" si="12"/>
        <v>1731840</v>
      </c>
    </row>
    <row r="36" ht="14.25" customHeight="1">
      <c r="A36" s="334" t="s">
        <v>268</v>
      </c>
      <c r="B36" s="308" t="str">
        <f>'RH '!#REF!</f>
        <v>#ERROR!</v>
      </c>
      <c r="C36" s="308">
        <v>54390.0</v>
      </c>
      <c r="D36" s="308">
        <v>54390.0</v>
      </c>
      <c r="E36" s="308">
        <v>54390.0</v>
      </c>
      <c r="F36" s="308">
        <v>54390.0</v>
      </c>
      <c r="G36" s="308">
        <v>54390.0</v>
      </c>
      <c r="H36" s="308">
        <v>54390.0</v>
      </c>
      <c r="I36" s="308">
        <v>54390.0</v>
      </c>
      <c r="J36" s="308">
        <v>54390.0</v>
      </c>
      <c r="K36" s="308">
        <v>54390.0</v>
      </c>
      <c r="L36" s="308">
        <v>54390.0</v>
      </c>
      <c r="M36" s="308">
        <v>54390.0</v>
      </c>
      <c r="N36" s="308" t="str">
        <f t="shared" si="11"/>
        <v>#ERROR!</v>
      </c>
      <c r="O36" s="308" t="str">
        <f t="shared" si="12"/>
        <v>#ERROR!</v>
      </c>
    </row>
    <row r="37" ht="14.25" customHeight="1">
      <c r="A37" s="333" t="s">
        <v>269</v>
      </c>
      <c r="B37" s="308">
        <f>'RH '!M46</f>
        <v>785.4</v>
      </c>
      <c r="C37" s="308">
        <v>13714.3418</v>
      </c>
      <c r="D37" s="308">
        <v>13714.3418</v>
      </c>
      <c r="E37" s="308">
        <v>13714.3418</v>
      </c>
      <c r="F37" s="308">
        <v>13714.3418</v>
      </c>
      <c r="G37" s="308">
        <v>13714.3418</v>
      </c>
      <c r="H37" s="308">
        <v>13714.3418</v>
      </c>
      <c r="I37" s="308">
        <v>13714.3418</v>
      </c>
      <c r="J37" s="308">
        <v>13714.3418</v>
      </c>
      <c r="K37" s="308">
        <v>13714.3418</v>
      </c>
      <c r="L37" s="308">
        <v>13714.3418</v>
      </c>
      <c r="M37" s="308">
        <v>13714.3418</v>
      </c>
      <c r="N37" s="308">
        <f t="shared" si="11"/>
        <v>9424.8</v>
      </c>
      <c r="O37" s="308">
        <f t="shared" si="12"/>
        <v>47124</v>
      </c>
    </row>
    <row r="38" ht="14.25" customHeight="1">
      <c r="A38" s="333" t="s">
        <v>270</v>
      </c>
      <c r="B38" s="308">
        <f>'RH '!K46</f>
        <v>4480</v>
      </c>
      <c r="C38" s="308">
        <v>4410.0</v>
      </c>
      <c r="D38" s="308">
        <v>4410.0</v>
      </c>
      <c r="E38" s="308">
        <v>4410.0</v>
      </c>
      <c r="F38" s="308">
        <v>4410.0</v>
      </c>
      <c r="G38" s="308">
        <v>4410.0</v>
      </c>
      <c r="H38" s="308">
        <v>4410.0</v>
      </c>
      <c r="I38" s="308">
        <v>4410.0</v>
      </c>
      <c r="J38" s="308">
        <v>4410.0</v>
      </c>
      <c r="K38" s="308">
        <v>4410.0</v>
      </c>
      <c r="L38" s="308">
        <v>4410.0</v>
      </c>
      <c r="M38" s="308">
        <v>4410.0</v>
      </c>
      <c r="N38" s="308">
        <f t="shared" si="11"/>
        <v>53760</v>
      </c>
      <c r="O38" s="308">
        <f t="shared" si="12"/>
        <v>268800</v>
      </c>
    </row>
    <row r="39" ht="14.25" customHeight="1">
      <c r="A39" s="333" t="s">
        <v>271</v>
      </c>
      <c r="B39" s="308">
        <f>SUM('RH '!T46,'RH '!U46,'RH '!V46)</f>
        <v>9942.937903</v>
      </c>
      <c r="C39" s="308">
        <v>16220.630310356337</v>
      </c>
      <c r="D39" s="308">
        <v>16220.630310356337</v>
      </c>
      <c r="E39" s="308">
        <v>16220.630310356337</v>
      </c>
      <c r="F39" s="308">
        <v>16220.630310356337</v>
      </c>
      <c r="G39" s="308">
        <v>16220.630310356337</v>
      </c>
      <c r="H39" s="308">
        <v>16220.630310356337</v>
      </c>
      <c r="I39" s="308">
        <v>16220.630310356337</v>
      </c>
      <c r="J39" s="308">
        <v>16220.630310356337</v>
      </c>
      <c r="K39" s="308">
        <v>16220.630310356337</v>
      </c>
      <c r="L39" s="308">
        <v>16220.630310356337</v>
      </c>
      <c r="M39" s="308">
        <v>16220.630310356337</v>
      </c>
      <c r="N39" s="308">
        <f t="shared" si="11"/>
        <v>119315.2548</v>
      </c>
      <c r="O39" s="308">
        <f t="shared" si="12"/>
        <v>596576.2742</v>
      </c>
    </row>
    <row r="40" ht="14.25" customHeight="1">
      <c r="A40" s="333" t="s">
        <v>272</v>
      </c>
      <c r="B40" s="308">
        <f>SUM('RH '!Y46,'RH '!Z46,'RH '!AA46)</f>
        <v>23908.83309</v>
      </c>
      <c r="C40" s="308">
        <v>39004.20042111112</v>
      </c>
      <c r="D40" s="308">
        <v>39004.20042111112</v>
      </c>
      <c r="E40" s="308">
        <v>39004.20042111112</v>
      </c>
      <c r="F40" s="308">
        <v>39004.20042111112</v>
      </c>
      <c r="G40" s="308">
        <v>39004.20042111112</v>
      </c>
      <c r="H40" s="308">
        <v>39004.20042111112</v>
      </c>
      <c r="I40" s="308">
        <v>39004.20042111112</v>
      </c>
      <c r="J40" s="308">
        <v>39004.20042111112</v>
      </c>
      <c r="K40" s="308">
        <v>39004.20042111112</v>
      </c>
      <c r="L40" s="308">
        <v>39004.20042111112</v>
      </c>
      <c r="M40" s="308">
        <v>39004.20042111112</v>
      </c>
      <c r="N40" s="308">
        <f t="shared" si="11"/>
        <v>286905.9971</v>
      </c>
      <c r="O40" s="308">
        <f t="shared" si="12"/>
        <v>1434529.986</v>
      </c>
    </row>
    <row r="41" ht="14.25" customHeight="1">
      <c r="A41" s="334" t="s">
        <v>273</v>
      </c>
      <c r="B41" s="308">
        <f>'RH '!O46</f>
        <v>2632.165111</v>
      </c>
      <c r="C41" s="308">
        <v>4294.040413333332</v>
      </c>
      <c r="D41" s="308">
        <v>4294.040413333332</v>
      </c>
      <c r="E41" s="308">
        <v>4294.040413333332</v>
      </c>
      <c r="F41" s="308">
        <v>4294.040413333332</v>
      </c>
      <c r="G41" s="308">
        <v>4294.040413333332</v>
      </c>
      <c r="H41" s="308">
        <v>4294.040413333332</v>
      </c>
      <c r="I41" s="308">
        <v>4294.040413333332</v>
      </c>
      <c r="J41" s="308">
        <v>4294.040413333332</v>
      </c>
      <c r="K41" s="308">
        <v>4294.040413333332</v>
      </c>
      <c r="L41" s="308">
        <v>4294.040413333332</v>
      </c>
      <c r="M41" s="308">
        <v>4294.040413333332</v>
      </c>
      <c r="N41" s="308">
        <f t="shared" si="11"/>
        <v>31585.98133</v>
      </c>
      <c r="O41" s="308">
        <f t="shared" si="12"/>
        <v>157929.9067</v>
      </c>
    </row>
    <row r="42" ht="14.25" customHeight="1">
      <c r="A42" s="333" t="s">
        <v>274</v>
      </c>
      <c r="B42" s="308">
        <v>1000.0</v>
      </c>
      <c r="C42" s="308">
        <v>1000.0</v>
      </c>
      <c r="D42" s="308">
        <v>1000.0</v>
      </c>
      <c r="E42" s="308">
        <v>1000.0</v>
      </c>
      <c r="F42" s="308">
        <v>1000.0</v>
      </c>
      <c r="G42" s="308">
        <v>1000.0</v>
      </c>
      <c r="H42" s="308">
        <v>1000.0</v>
      </c>
      <c r="I42" s="308">
        <v>1000.0</v>
      </c>
      <c r="J42" s="308">
        <v>1000.0</v>
      </c>
      <c r="K42" s="308">
        <v>1000.0</v>
      </c>
      <c r="L42" s="308">
        <v>1000.0</v>
      </c>
      <c r="M42" s="308">
        <v>1000.0</v>
      </c>
      <c r="N42" s="308">
        <f t="shared" si="11"/>
        <v>12000</v>
      </c>
      <c r="O42" s="308">
        <f t="shared" si="12"/>
        <v>60000</v>
      </c>
    </row>
    <row r="43" ht="14.25" customHeight="1">
      <c r="A43" s="333" t="s">
        <v>275</v>
      </c>
      <c r="B43" s="308">
        <f>'RH '!Q46</f>
        <v>73174.19009</v>
      </c>
      <c r="C43" s="308">
        <v>119374.32349066663</v>
      </c>
      <c r="D43" s="308">
        <v>119374.32349066663</v>
      </c>
      <c r="E43" s="308">
        <v>119374.32349066663</v>
      </c>
      <c r="F43" s="308">
        <v>119374.32349066663</v>
      </c>
      <c r="G43" s="308">
        <v>119374.32349066663</v>
      </c>
      <c r="H43" s="308">
        <v>119374.32349066663</v>
      </c>
      <c r="I43" s="308">
        <v>119374.32349066663</v>
      </c>
      <c r="J43" s="308">
        <v>119374.32349066663</v>
      </c>
      <c r="K43" s="308">
        <v>119374.32349066663</v>
      </c>
      <c r="L43" s="308">
        <v>119374.32349066663</v>
      </c>
      <c r="M43" s="308">
        <v>119374.32349066663</v>
      </c>
      <c r="N43" s="308">
        <f t="shared" si="11"/>
        <v>878090.2811</v>
      </c>
      <c r="O43" s="308">
        <f t="shared" si="12"/>
        <v>4390451.405</v>
      </c>
    </row>
    <row r="44" ht="14.25" customHeight="1">
      <c r="A44" s="333" t="s">
        <v>276</v>
      </c>
      <c r="B44" s="308">
        <f>'RH '!P46</f>
        <v>21057.32089</v>
      </c>
      <c r="C44" s="308">
        <v>34352.32330666666</v>
      </c>
      <c r="D44" s="308">
        <v>34352.32330666666</v>
      </c>
      <c r="E44" s="308">
        <v>34352.32330666666</v>
      </c>
      <c r="F44" s="308">
        <v>34352.32330666666</v>
      </c>
      <c r="G44" s="308">
        <v>34352.32330666666</v>
      </c>
      <c r="H44" s="308">
        <v>34352.32330666666</v>
      </c>
      <c r="I44" s="308">
        <v>34352.32330666666</v>
      </c>
      <c r="J44" s="308">
        <v>34352.32330666666</v>
      </c>
      <c r="K44" s="308">
        <v>34352.32330666666</v>
      </c>
      <c r="L44" s="308">
        <v>34352.32330666666</v>
      </c>
      <c r="M44" s="308">
        <v>34352.32330666666</v>
      </c>
      <c r="N44" s="308">
        <f t="shared" si="11"/>
        <v>252687.8507</v>
      </c>
      <c r="O44" s="308">
        <f t="shared" si="12"/>
        <v>1263439.253</v>
      </c>
    </row>
    <row r="45" ht="14.25" customHeight="1">
      <c r="A45" s="333" t="s">
        <v>277</v>
      </c>
      <c r="B45" s="308">
        <f>'RH '!AF46</f>
        <v>10060.69658</v>
      </c>
      <c r="C45" s="308">
        <v>16412.738521714844</v>
      </c>
      <c r="D45" s="308">
        <v>16412.738521714844</v>
      </c>
      <c r="E45" s="308">
        <v>16412.738521714844</v>
      </c>
      <c r="F45" s="308">
        <v>16412.738521714844</v>
      </c>
      <c r="G45" s="308">
        <v>16412.738521714844</v>
      </c>
      <c r="H45" s="308">
        <v>16412.738521714844</v>
      </c>
      <c r="I45" s="308">
        <v>16412.738521714844</v>
      </c>
      <c r="J45" s="308">
        <v>16412.738521714844</v>
      </c>
      <c r="K45" s="308">
        <v>16412.738521714844</v>
      </c>
      <c r="L45" s="308">
        <v>16412.738521714844</v>
      </c>
      <c r="M45" s="308">
        <v>16412.738521714844</v>
      </c>
      <c r="N45" s="308">
        <f t="shared" si="11"/>
        <v>120728.359</v>
      </c>
      <c r="O45" s="308">
        <f t="shared" si="12"/>
        <v>603641.795</v>
      </c>
    </row>
    <row r="46" ht="14.25" customHeight="1">
      <c r="A46" s="333" t="s">
        <v>278</v>
      </c>
      <c r="B46" s="308">
        <f>'RH '!AG46</f>
        <v>14228.11148</v>
      </c>
      <c r="C46" s="308">
        <v>23211.342416731044</v>
      </c>
      <c r="D46" s="308">
        <v>23211.342416731044</v>
      </c>
      <c r="E46" s="308">
        <v>23211.342416731044</v>
      </c>
      <c r="F46" s="308">
        <v>23211.342416731044</v>
      </c>
      <c r="G46" s="308">
        <v>23211.342416731044</v>
      </c>
      <c r="H46" s="308">
        <v>23211.342416731044</v>
      </c>
      <c r="I46" s="308">
        <v>23211.342416731044</v>
      </c>
      <c r="J46" s="308">
        <v>23211.342416731044</v>
      </c>
      <c r="K46" s="308">
        <v>23211.342416731044</v>
      </c>
      <c r="L46" s="308">
        <v>23211.342416731044</v>
      </c>
      <c r="M46" s="308">
        <v>23211.342416731044</v>
      </c>
      <c r="N46" s="308">
        <f t="shared" si="11"/>
        <v>170737.3377</v>
      </c>
      <c r="O46" s="308">
        <f t="shared" si="12"/>
        <v>853686.6887</v>
      </c>
    </row>
    <row r="47" ht="14.25" customHeight="1">
      <c r="A47" s="333" t="s">
        <v>279</v>
      </c>
      <c r="B47" s="308" t="str">
        <f>'RH '!#REF!</f>
        <v>#ERROR!</v>
      </c>
      <c r="C47" s="308">
        <v>21470.202066666665</v>
      </c>
      <c r="D47" s="308">
        <v>21470.202066666665</v>
      </c>
      <c r="E47" s="308">
        <v>21470.202066666665</v>
      </c>
      <c r="F47" s="308">
        <v>21470.202066666665</v>
      </c>
      <c r="G47" s="308">
        <v>21470.202066666665</v>
      </c>
      <c r="H47" s="308">
        <v>21470.202066666665</v>
      </c>
      <c r="I47" s="308">
        <v>21470.202066666665</v>
      </c>
      <c r="J47" s="308">
        <v>21470.202066666665</v>
      </c>
      <c r="K47" s="308">
        <v>21470.202066666665</v>
      </c>
      <c r="L47" s="308">
        <v>21470.202066666665</v>
      </c>
      <c r="M47" s="308">
        <v>21470.202066666665</v>
      </c>
      <c r="N47" s="308" t="str">
        <f t="shared" si="11"/>
        <v>#ERROR!</v>
      </c>
      <c r="O47" s="308" t="str">
        <f t="shared" si="12"/>
        <v>#ERROR!</v>
      </c>
    </row>
    <row r="48" ht="14.25" customHeight="1">
      <c r="A48" s="329" t="s">
        <v>280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9"/>
    </row>
    <row r="49" ht="14.25" customHeight="1">
      <c r="A49" s="335" t="s">
        <v>281</v>
      </c>
      <c r="B49" s="308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</row>
    <row r="50" ht="14.25" customHeight="1">
      <c r="A50" s="335" t="s">
        <v>282</v>
      </c>
      <c r="B50" s="308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</row>
    <row r="51" ht="14.25" customHeight="1">
      <c r="A51" s="331" t="s">
        <v>283</v>
      </c>
      <c r="B51" s="308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</row>
    <row r="52" ht="14.25" customHeight="1">
      <c r="A52" s="331" t="s">
        <v>284</v>
      </c>
      <c r="B52" s="308">
        <v>58000.0</v>
      </c>
      <c r="C52" s="308">
        <v>58000.0</v>
      </c>
      <c r="D52" s="308">
        <v>58000.0</v>
      </c>
      <c r="E52" s="308">
        <v>58000.0</v>
      </c>
      <c r="F52" s="308">
        <v>58000.0</v>
      </c>
      <c r="G52" s="308">
        <v>58000.0</v>
      </c>
      <c r="H52" s="308">
        <v>58000.0</v>
      </c>
      <c r="I52" s="308">
        <v>58000.0</v>
      </c>
      <c r="J52" s="308">
        <v>58000.0</v>
      </c>
      <c r="K52" s="308">
        <v>58000.0</v>
      </c>
      <c r="L52" s="308">
        <v>58000.0</v>
      </c>
      <c r="M52" s="308">
        <v>58000.0</v>
      </c>
      <c r="N52" s="308">
        <f t="shared" ref="N52:N61" si="13">B52*12</f>
        <v>696000</v>
      </c>
      <c r="O52" s="308">
        <f t="shared" ref="O52:O61" si="14">B52*60</f>
        <v>3480000</v>
      </c>
    </row>
    <row r="53" ht="14.25" customHeight="1">
      <c r="A53" s="337" t="s">
        <v>285</v>
      </c>
      <c r="B53" s="308">
        <v>6800.0</v>
      </c>
      <c r="C53" s="308">
        <v>6800.0</v>
      </c>
      <c r="D53" s="308">
        <v>6800.0</v>
      </c>
      <c r="E53" s="308">
        <v>6800.0</v>
      </c>
      <c r="F53" s="308">
        <v>6800.0</v>
      </c>
      <c r="G53" s="308">
        <v>6800.0</v>
      </c>
      <c r="H53" s="308">
        <v>6800.0</v>
      </c>
      <c r="I53" s="308">
        <v>6800.0</v>
      </c>
      <c r="J53" s="308">
        <v>6800.0</v>
      </c>
      <c r="K53" s="308">
        <v>6800.0</v>
      </c>
      <c r="L53" s="308">
        <v>6800.0</v>
      </c>
      <c r="M53" s="308">
        <v>6800.0</v>
      </c>
      <c r="N53" s="308">
        <f t="shared" si="13"/>
        <v>81600</v>
      </c>
      <c r="O53" s="308">
        <f t="shared" si="14"/>
        <v>408000</v>
      </c>
    </row>
    <row r="54" ht="14.25" customHeight="1">
      <c r="A54" s="335" t="s">
        <v>286</v>
      </c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>
        <f t="shared" si="13"/>
        <v>0</v>
      </c>
      <c r="O54" s="308">
        <f t="shared" si="14"/>
        <v>0</v>
      </c>
    </row>
    <row r="55" ht="14.25" customHeight="1">
      <c r="A55" s="331" t="s">
        <v>287</v>
      </c>
      <c r="B55" s="308">
        <v>6000.0</v>
      </c>
      <c r="C55" s="308">
        <v>6000.0</v>
      </c>
      <c r="D55" s="308">
        <v>6000.0</v>
      </c>
      <c r="E55" s="308">
        <v>6000.0</v>
      </c>
      <c r="F55" s="308">
        <v>6000.0</v>
      </c>
      <c r="G55" s="308">
        <v>6000.0</v>
      </c>
      <c r="H55" s="308">
        <v>6000.0</v>
      </c>
      <c r="I55" s="308">
        <v>6000.0</v>
      </c>
      <c r="J55" s="308">
        <v>6000.0</v>
      </c>
      <c r="K55" s="308">
        <v>6000.0</v>
      </c>
      <c r="L55" s="308">
        <v>6000.0</v>
      </c>
      <c r="M55" s="308">
        <v>6000.0</v>
      </c>
      <c r="N55" s="308">
        <f t="shared" si="13"/>
        <v>72000</v>
      </c>
      <c r="O55" s="308">
        <f t="shared" si="14"/>
        <v>360000</v>
      </c>
    </row>
    <row r="56" ht="14.25" customHeight="1">
      <c r="A56" s="331" t="s">
        <v>288</v>
      </c>
      <c r="B56" s="308">
        <v>1500.0</v>
      </c>
      <c r="C56" s="308">
        <v>1500.0</v>
      </c>
      <c r="D56" s="308">
        <v>1500.0</v>
      </c>
      <c r="E56" s="308">
        <v>1500.0</v>
      </c>
      <c r="F56" s="308">
        <v>1500.0</v>
      </c>
      <c r="G56" s="308">
        <v>1500.0</v>
      </c>
      <c r="H56" s="308">
        <v>1500.0</v>
      </c>
      <c r="I56" s="308">
        <v>1500.0</v>
      </c>
      <c r="J56" s="308">
        <v>1500.0</v>
      </c>
      <c r="K56" s="308">
        <v>1500.0</v>
      </c>
      <c r="L56" s="308">
        <v>1500.0</v>
      </c>
      <c r="M56" s="308">
        <v>1500.0</v>
      </c>
      <c r="N56" s="308">
        <f t="shared" si="13"/>
        <v>18000</v>
      </c>
      <c r="O56" s="308">
        <f t="shared" si="14"/>
        <v>90000</v>
      </c>
    </row>
    <row r="57" ht="14.25" customHeight="1">
      <c r="A57" s="331" t="s">
        <v>289</v>
      </c>
      <c r="B57" s="308" t="str">
        <f>PJ!#REF!</f>
        <v>#ERROR!</v>
      </c>
      <c r="C57" s="308">
        <v>25000.0</v>
      </c>
      <c r="D57" s="308">
        <v>25000.0</v>
      </c>
      <c r="E57" s="308">
        <v>25000.0</v>
      </c>
      <c r="F57" s="308">
        <v>25000.0</v>
      </c>
      <c r="G57" s="308">
        <v>25000.0</v>
      </c>
      <c r="H57" s="308">
        <v>25000.0</v>
      </c>
      <c r="I57" s="308">
        <v>25000.0</v>
      </c>
      <c r="J57" s="308">
        <v>25000.0</v>
      </c>
      <c r="K57" s="308">
        <v>25000.0</v>
      </c>
      <c r="L57" s="308">
        <v>25000.0</v>
      </c>
      <c r="M57" s="308">
        <v>25000.0</v>
      </c>
      <c r="N57" s="308" t="str">
        <f t="shared" si="13"/>
        <v>#ERROR!</v>
      </c>
      <c r="O57" s="308" t="str">
        <f t="shared" si="14"/>
        <v>#ERROR!</v>
      </c>
    </row>
    <row r="58" ht="14.25" customHeight="1">
      <c r="A58" s="331" t="s">
        <v>290</v>
      </c>
      <c r="B58" s="308">
        <v>1200.0</v>
      </c>
      <c r="C58" s="308">
        <v>1200.0</v>
      </c>
      <c r="D58" s="308">
        <v>1200.0</v>
      </c>
      <c r="E58" s="308">
        <v>1200.0</v>
      </c>
      <c r="F58" s="308">
        <v>1200.0</v>
      </c>
      <c r="G58" s="308">
        <v>1200.0</v>
      </c>
      <c r="H58" s="308">
        <v>1200.0</v>
      </c>
      <c r="I58" s="308">
        <v>1200.0</v>
      </c>
      <c r="J58" s="308">
        <v>1200.0</v>
      </c>
      <c r="K58" s="308">
        <v>1200.0</v>
      </c>
      <c r="L58" s="308">
        <v>1200.0</v>
      </c>
      <c r="M58" s="308">
        <v>1200.0</v>
      </c>
      <c r="N58" s="308">
        <f t="shared" si="13"/>
        <v>14400</v>
      </c>
      <c r="O58" s="308">
        <f t="shared" si="14"/>
        <v>72000</v>
      </c>
    </row>
    <row r="59" ht="14.25" customHeight="1">
      <c r="A59" s="331" t="s">
        <v>291</v>
      </c>
      <c r="B59" s="308">
        <v>4000.0</v>
      </c>
      <c r="C59" s="308">
        <v>4000.0</v>
      </c>
      <c r="D59" s="308">
        <v>4000.0</v>
      </c>
      <c r="E59" s="308">
        <v>4000.0</v>
      </c>
      <c r="F59" s="308">
        <v>4000.0</v>
      </c>
      <c r="G59" s="308">
        <v>4000.0</v>
      </c>
      <c r="H59" s="308">
        <v>4000.0</v>
      </c>
      <c r="I59" s="308">
        <v>4000.0</v>
      </c>
      <c r="J59" s="308">
        <v>4000.0</v>
      </c>
      <c r="K59" s="308">
        <v>4000.0</v>
      </c>
      <c r="L59" s="308">
        <v>4000.0</v>
      </c>
      <c r="M59" s="308">
        <v>4000.0</v>
      </c>
      <c r="N59" s="308">
        <f t="shared" si="13"/>
        <v>48000</v>
      </c>
      <c r="O59" s="308">
        <f t="shared" si="14"/>
        <v>240000</v>
      </c>
    </row>
    <row r="60" ht="14.25" customHeight="1">
      <c r="A60" s="331" t="s">
        <v>292</v>
      </c>
      <c r="B60" s="308">
        <v>1200.0</v>
      </c>
      <c r="C60" s="308">
        <v>1200.0</v>
      </c>
      <c r="D60" s="308">
        <v>1200.0</v>
      </c>
      <c r="E60" s="308">
        <v>1200.0</v>
      </c>
      <c r="F60" s="308">
        <v>1200.0</v>
      </c>
      <c r="G60" s="308">
        <v>1200.0</v>
      </c>
      <c r="H60" s="308">
        <v>1200.0</v>
      </c>
      <c r="I60" s="308">
        <v>1200.0</v>
      </c>
      <c r="J60" s="308">
        <v>1200.0</v>
      </c>
      <c r="K60" s="308">
        <v>1200.0</v>
      </c>
      <c r="L60" s="308">
        <v>1200.0</v>
      </c>
      <c r="M60" s="308">
        <v>1200.0</v>
      </c>
      <c r="N60" s="308">
        <f t="shared" si="13"/>
        <v>14400</v>
      </c>
      <c r="O60" s="308">
        <f t="shared" si="14"/>
        <v>72000</v>
      </c>
    </row>
    <row r="61" ht="14.25" customHeight="1">
      <c r="A61" s="331" t="s">
        <v>293</v>
      </c>
      <c r="B61" s="308">
        <v>1800.0</v>
      </c>
      <c r="C61" s="308">
        <v>1800.0</v>
      </c>
      <c r="D61" s="308">
        <v>1800.0</v>
      </c>
      <c r="E61" s="308">
        <v>1800.0</v>
      </c>
      <c r="F61" s="308">
        <v>1800.0</v>
      </c>
      <c r="G61" s="308">
        <v>1800.0</v>
      </c>
      <c r="H61" s="308">
        <v>1800.0</v>
      </c>
      <c r="I61" s="308">
        <v>1800.0</v>
      </c>
      <c r="J61" s="308">
        <v>1800.0</v>
      </c>
      <c r="K61" s="308">
        <v>1800.0</v>
      </c>
      <c r="L61" s="308">
        <v>1800.0</v>
      </c>
      <c r="M61" s="308">
        <v>1800.0</v>
      </c>
      <c r="N61" s="308">
        <f t="shared" si="13"/>
        <v>21600</v>
      </c>
      <c r="O61" s="308">
        <f t="shared" si="14"/>
        <v>108000</v>
      </c>
    </row>
    <row r="62" ht="14.25" customHeight="1">
      <c r="A62" s="329" t="s">
        <v>294</v>
      </c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9"/>
    </row>
    <row r="63" ht="14.25" customHeight="1">
      <c r="A63" s="335" t="s">
        <v>295</v>
      </c>
      <c r="B63" s="308">
        <f>PJ!F15</f>
        <v>1017031.5</v>
      </c>
      <c r="C63" s="308">
        <v>636690.0</v>
      </c>
      <c r="D63" s="308">
        <v>636690.0</v>
      </c>
      <c r="E63" s="308">
        <v>636690.0</v>
      </c>
      <c r="F63" s="308">
        <v>636690.0</v>
      </c>
      <c r="G63" s="308">
        <v>636690.0</v>
      </c>
      <c r="H63" s="308">
        <v>636690.0</v>
      </c>
      <c r="I63" s="308">
        <v>636690.0</v>
      </c>
      <c r="J63" s="308">
        <v>636690.0</v>
      </c>
      <c r="K63" s="308">
        <v>636690.0</v>
      </c>
      <c r="L63" s="308">
        <v>636690.0</v>
      </c>
      <c r="M63" s="308">
        <v>636690.0</v>
      </c>
      <c r="N63" s="308">
        <f>B63*12</f>
        <v>12204378</v>
      </c>
      <c r="O63" s="308">
        <f>B63*60</f>
        <v>61021890</v>
      </c>
    </row>
    <row r="64" ht="14.25" customHeight="1">
      <c r="A64" s="329" t="s">
        <v>296</v>
      </c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9"/>
    </row>
    <row r="65" ht="14.25" customHeight="1">
      <c r="A65" s="335" t="s">
        <v>297</v>
      </c>
      <c r="B65" s="308">
        <v>250.0</v>
      </c>
      <c r="C65" s="308">
        <v>250.0</v>
      </c>
      <c r="D65" s="308">
        <v>250.0</v>
      </c>
      <c r="E65" s="308">
        <v>250.0</v>
      </c>
      <c r="F65" s="308">
        <v>250.0</v>
      </c>
      <c r="G65" s="308">
        <v>250.0</v>
      </c>
      <c r="H65" s="308">
        <v>250.0</v>
      </c>
      <c r="I65" s="308">
        <v>250.0</v>
      </c>
      <c r="J65" s="308">
        <v>250.0</v>
      </c>
      <c r="K65" s="308">
        <v>250.0</v>
      </c>
      <c r="L65" s="308">
        <v>250.0</v>
      </c>
      <c r="M65" s="308">
        <v>250.0</v>
      </c>
      <c r="N65" s="308">
        <f t="shared" ref="N65:N67" si="15">C65*12</f>
        <v>3000</v>
      </c>
      <c r="O65" s="308">
        <f t="shared" ref="O65:O67" si="16">B65*60</f>
        <v>15000</v>
      </c>
    </row>
    <row r="66" ht="14.25" customHeight="1">
      <c r="A66" s="335" t="s">
        <v>298</v>
      </c>
      <c r="B66" s="308">
        <v>3500.0</v>
      </c>
      <c r="C66" s="308">
        <v>3500.0</v>
      </c>
      <c r="D66" s="308">
        <v>3500.0</v>
      </c>
      <c r="E66" s="308">
        <v>3500.0</v>
      </c>
      <c r="F66" s="308">
        <v>3500.0</v>
      </c>
      <c r="G66" s="308">
        <v>3500.0</v>
      </c>
      <c r="H66" s="308">
        <v>3500.0</v>
      </c>
      <c r="I66" s="308">
        <v>3500.0</v>
      </c>
      <c r="J66" s="308">
        <v>3500.0</v>
      </c>
      <c r="K66" s="308">
        <v>3500.0</v>
      </c>
      <c r="L66" s="308">
        <v>3500.0</v>
      </c>
      <c r="M66" s="308">
        <v>3500.0</v>
      </c>
      <c r="N66" s="308">
        <f t="shared" si="15"/>
        <v>42000</v>
      </c>
      <c r="O66" s="308">
        <f t="shared" si="16"/>
        <v>210000</v>
      </c>
    </row>
    <row r="67" ht="14.25" customHeight="1">
      <c r="A67" s="331" t="s">
        <v>196</v>
      </c>
      <c r="B67" s="308">
        <v>600.0</v>
      </c>
      <c r="C67" s="308">
        <v>600.0</v>
      </c>
      <c r="D67" s="308">
        <v>600.0</v>
      </c>
      <c r="E67" s="308">
        <v>600.0</v>
      </c>
      <c r="F67" s="308">
        <v>600.0</v>
      </c>
      <c r="G67" s="308">
        <v>600.0</v>
      </c>
      <c r="H67" s="308">
        <v>600.0</v>
      </c>
      <c r="I67" s="308">
        <v>600.0</v>
      </c>
      <c r="J67" s="308">
        <v>600.0</v>
      </c>
      <c r="K67" s="308">
        <v>600.0</v>
      </c>
      <c r="L67" s="308">
        <v>600.0</v>
      </c>
      <c r="M67" s="308">
        <v>600.0</v>
      </c>
      <c r="N67" s="308">
        <f t="shared" si="15"/>
        <v>7200</v>
      </c>
      <c r="O67" s="308">
        <f t="shared" si="16"/>
        <v>36000</v>
      </c>
    </row>
    <row r="68" ht="14.25" customHeight="1">
      <c r="A68" s="329" t="s">
        <v>299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9"/>
    </row>
    <row r="69" ht="14.25" customHeight="1">
      <c r="A69" s="336" t="s">
        <v>300</v>
      </c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</row>
    <row r="70" ht="14.25" customHeight="1">
      <c r="A70" s="329" t="s">
        <v>301</v>
      </c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9"/>
    </row>
    <row r="71" ht="14.25" customHeight="1">
      <c r="A71" s="338" t="s">
        <v>301</v>
      </c>
      <c r="B71" s="339">
        <v>55381.324228716396</v>
      </c>
      <c r="C71" s="339">
        <v>55381.324228716396</v>
      </c>
      <c r="D71" s="339">
        <v>55381.324228716396</v>
      </c>
      <c r="E71" s="339">
        <v>55381.324228716396</v>
      </c>
      <c r="F71" s="339">
        <v>55381.324228716396</v>
      </c>
      <c r="G71" s="339">
        <v>55381.324228716396</v>
      </c>
      <c r="H71" s="339">
        <v>55381.324228716396</v>
      </c>
      <c r="I71" s="339">
        <v>55381.324228716396</v>
      </c>
      <c r="J71" s="339">
        <v>55381.324228716396</v>
      </c>
      <c r="K71" s="339">
        <v>55381.324228716396</v>
      </c>
      <c r="L71" s="339">
        <v>55381.324228716396</v>
      </c>
      <c r="M71" s="339">
        <v>55381.324228716396</v>
      </c>
      <c r="N71" s="339">
        <f t="shared" ref="N71:N72" si="17">B71*12</f>
        <v>664575.8907</v>
      </c>
      <c r="O71" s="339">
        <f t="shared" ref="O71:O72" si="18">B71*60</f>
        <v>3322879.454</v>
      </c>
    </row>
    <row r="72" ht="14.25" customHeight="1">
      <c r="A72" s="340" t="s">
        <v>302</v>
      </c>
      <c r="B72" s="341" t="str">
        <f>SUM(B5:B9,B11:B12,B14:B17,B19:B22,B24:B27,B29:B30,B32,B34:B46,B49:B59,B63,B65:B67,B69,B71)</f>
        <v>#ERROR!</v>
      </c>
      <c r="C72" s="341">
        <v>1845909.3062426297</v>
      </c>
      <c r="D72" s="341">
        <v>1845909.3062426297</v>
      </c>
      <c r="E72" s="341">
        <v>1845909.3062426297</v>
      </c>
      <c r="F72" s="341">
        <v>1845909.3062426297</v>
      </c>
      <c r="G72" s="341">
        <v>1845909.3062426297</v>
      </c>
      <c r="H72" s="341">
        <v>1845909.3062426297</v>
      </c>
      <c r="I72" s="341">
        <v>1845909.3062426297</v>
      </c>
      <c r="J72" s="341">
        <v>1845909.3062426297</v>
      </c>
      <c r="K72" s="341">
        <v>1845909.3062426297</v>
      </c>
      <c r="L72" s="341">
        <v>1845909.3062426297</v>
      </c>
      <c r="M72" s="341">
        <v>1845909.3062426297</v>
      </c>
      <c r="N72" s="342" t="str">
        <f t="shared" si="17"/>
        <v>#ERROR!</v>
      </c>
      <c r="O72" s="342" t="str">
        <f t="shared" si="18"/>
        <v>#ERROR!</v>
      </c>
    </row>
    <row r="73" ht="14.25" customHeight="1"/>
    <row r="74" ht="14.25" customHeight="1">
      <c r="C74" s="206"/>
      <c r="D74" s="206" t="str">
        <f>B72*3%</f>
        <v>#ERROR!</v>
      </c>
    </row>
    <row r="75" ht="14.25" customHeight="1">
      <c r="B75" s="206" t="str">
        <f>O78-B72</f>
        <v>#ERROR!</v>
      </c>
      <c r="L75" s="343"/>
      <c r="M75" s="343"/>
      <c r="N75" s="343"/>
      <c r="O75" s="206">
        <v>1.214606646E8</v>
      </c>
    </row>
    <row r="76" ht="14.25" customHeight="1">
      <c r="O76" s="206">
        <f>O75/5</f>
        <v>24292132.92</v>
      </c>
    </row>
    <row r="77" ht="14.25" customHeight="1">
      <c r="O77" s="206">
        <f>O76/12</f>
        <v>2024344.41</v>
      </c>
    </row>
    <row r="78" ht="14.25" customHeight="1">
      <c r="O78" s="206">
        <f>O77-25000</f>
        <v>1999344.41</v>
      </c>
      <c r="Q78" s="206"/>
    </row>
    <row r="79" ht="14.25" customHeight="1"/>
    <row r="80" ht="14.25" customHeight="1">
      <c r="O80" s="206">
        <f>O78*3%</f>
        <v>59980.3323</v>
      </c>
    </row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4">
    <mergeCell ref="A31:O31"/>
    <mergeCell ref="A33:O33"/>
    <mergeCell ref="A48:O48"/>
    <mergeCell ref="A62:O62"/>
    <mergeCell ref="A64:O64"/>
    <mergeCell ref="A68:O68"/>
    <mergeCell ref="A70:O70"/>
    <mergeCell ref="A1:O2"/>
    <mergeCell ref="A4:O4"/>
    <mergeCell ref="A10:O10"/>
    <mergeCell ref="A13:O13"/>
    <mergeCell ref="A18:O18"/>
    <mergeCell ref="A23:O23"/>
    <mergeCell ref="A28:O28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3.86"/>
    <col customWidth="1" min="3" max="3" width="31.14"/>
    <col customWidth="1" min="4" max="4" width="8.43"/>
    <col customWidth="1" min="5" max="5" width="9.29"/>
    <col customWidth="1" min="6" max="6" width="10.29"/>
    <col customWidth="1" min="7" max="7" width="16.43"/>
    <col customWidth="1" min="8" max="8" width="15.0"/>
    <col customWidth="1" hidden="1" min="9" max="12" width="18.71"/>
    <col customWidth="1" min="13" max="13" width="9.57"/>
    <col customWidth="1" min="14" max="14" width="18.71"/>
    <col customWidth="1" min="15" max="15" width="22.0"/>
    <col customWidth="1" min="16" max="40" width="18.71"/>
  </cols>
  <sheetData>
    <row r="1" ht="14.25" customHeight="1">
      <c r="A1" s="1"/>
      <c r="B1" s="1"/>
      <c r="C1" s="1"/>
      <c r="D1" s="1"/>
      <c r="E1" s="1"/>
      <c r="F1" s="1"/>
      <c r="G1" s="344"/>
      <c r="H1" s="34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4.25" customHeight="1">
      <c r="A2" s="1"/>
      <c r="B2" s="1"/>
      <c r="C2" s="1"/>
      <c r="D2" s="1"/>
      <c r="E2" s="1"/>
      <c r="F2" s="1"/>
      <c r="G2" s="344"/>
      <c r="H2" s="344"/>
      <c r="I2" s="34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4.25" customHeight="1">
      <c r="A3" s="1"/>
      <c r="B3" s="1"/>
      <c r="C3" s="1"/>
      <c r="D3" s="1"/>
      <c r="E3" s="1"/>
      <c r="F3" s="1"/>
      <c r="G3" s="344"/>
      <c r="H3" s="34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4.25" customHeight="1">
      <c r="A4" s="1"/>
      <c r="B4" s="1"/>
      <c r="C4" s="346" t="s">
        <v>303</v>
      </c>
      <c r="D4" s="13"/>
      <c r="E4" s="13"/>
      <c r="F4" s="13"/>
      <c r="G4" s="13"/>
      <c r="H4" s="14"/>
      <c r="I4" s="1"/>
      <c r="J4" s="1"/>
      <c r="K4" s="1"/>
      <c r="L4" s="1"/>
      <c r="M4" s="1"/>
      <c r="N4" s="1"/>
      <c r="O4" s="346" t="s">
        <v>303</v>
      </c>
      <c r="P4" s="13"/>
      <c r="Q4" s="13"/>
      <c r="R4" s="13"/>
      <c r="S4" s="13"/>
      <c r="T4" s="14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5.0" customHeight="1">
      <c r="A5" s="1"/>
      <c r="B5" s="1"/>
      <c r="C5" s="347" t="s">
        <v>304</v>
      </c>
      <c r="D5" s="13"/>
      <c r="E5" s="13"/>
      <c r="F5" s="13"/>
      <c r="G5" s="13"/>
      <c r="H5" s="14"/>
      <c r="I5" s="1"/>
      <c r="J5" s="1"/>
      <c r="K5" s="1"/>
      <c r="L5" s="1"/>
      <c r="M5" s="1"/>
      <c r="N5" s="1"/>
      <c r="O5" s="347" t="s">
        <v>304</v>
      </c>
      <c r="P5" s="13"/>
      <c r="Q5" s="13"/>
      <c r="R5" s="13"/>
      <c r="S5" s="13"/>
      <c r="T5" s="14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4.25" customHeight="1">
      <c r="A6" s="1"/>
      <c r="B6" s="1"/>
      <c r="C6" s="348" t="s">
        <v>305</v>
      </c>
      <c r="D6" s="349" t="s">
        <v>306</v>
      </c>
      <c r="E6" s="349" t="s">
        <v>7</v>
      </c>
      <c r="F6" s="350" t="s">
        <v>307</v>
      </c>
      <c r="G6" s="351" t="s">
        <v>308</v>
      </c>
      <c r="H6" s="351" t="s">
        <v>309</v>
      </c>
      <c r="I6" s="352"/>
      <c r="J6" s="1"/>
      <c r="K6" s="1"/>
      <c r="L6" s="1"/>
      <c r="M6" s="1"/>
      <c r="N6" s="1"/>
      <c r="O6" s="348" t="s">
        <v>305</v>
      </c>
      <c r="P6" s="349" t="s">
        <v>306</v>
      </c>
      <c r="Q6" s="349" t="s">
        <v>7</v>
      </c>
      <c r="R6" s="350" t="s">
        <v>307</v>
      </c>
      <c r="S6" s="351" t="s">
        <v>308</v>
      </c>
      <c r="T6" s="351" t="s">
        <v>309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4.25" customHeight="1">
      <c r="A7" s="1"/>
      <c r="B7" s="1"/>
      <c r="C7" s="353"/>
      <c r="D7" s="353"/>
      <c r="E7" s="353"/>
      <c r="F7" s="354"/>
      <c r="G7" s="353"/>
      <c r="H7" s="353"/>
      <c r="I7" s="352"/>
      <c r="J7" s="1"/>
      <c r="K7" s="1"/>
      <c r="L7" s="1"/>
      <c r="M7" s="1"/>
      <c r="N7" s="1">
        <f>(46000/30)/12</f>
        <v>127.7777778</v>
      </c>
      <c r="O7" s="353"/>
      <c r="P7" s="353"/>
      <c r="Q7" s="353"/>
      <c r="R7" s="354"/>
      <c r="S7" s="353"/>
      <c r="T7" s="353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ht="14.25" customHeight="1">
      <c r="A8" s="1"/>
      <c r="B8" s="1"/>
      <c r="C8" s="355" t="s">
        <v>310</v>
      </c>
      <c r="D8" s="356"/>
      <c r="E8" s="356"/>
      <c r="F8" s="356"/>
      <c r="G8" s="357"/>
      <c r="H8" s="358"/>
      <c r="I8" s="352"/>
      <c r="J8" s="1"/>
      <c r="K8" s="1"/>
      <c r="L8" s="1"/>
      <c r="M8" s="1"/>
      <c r="N8" s="1"/>
      <c r="O8" s="355" t="s">
        <v>310</v>
      </c>
      <c r="P8" s="356"/>
      <c r="Q8" s="356"/>
      <c r="R8" s="356"/>
      <c r="S8" s="357"/>
      <c r="T8" s="358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ht="14.25" customHeight="1">
      <c r="A9" s="359"/>
      <c r="B9" s="359"/>
      <c r="C9" s="360" t="s">
        <v>311</v>
      </c>
      <c r="D9" s="361">
        <v>5.0</v>
      </c>
      <c r="E9" s="362" t="s">
        <v>312</v>
      </c>
      <c r="F9" s="363">
        <v>1860.0</v>
      </c>
      <c r="G9" s="364">
        <f t="shared" ref="G9:G12" si="1">F9*30.5</f>
        <v>56730</v>
      </c>
      <c r="H9" s="365">
        <f t="shared" ref="H9:H13" si="2">G9*D9</f>
        <v>283650</v>
      </c>
      <c r="I9" s="366">
        <v>1200.0</v>
      </c>
      <c r="J9" s="367">
        <f>I9*22</f>
        <v>26400</v>
      </c>
      <c r="K9" s="367">
        <f>J9*D9</f>
        <v>132000</v>
      </c>
      <c r="L9" s="359"/>
      <c r="M9" s="359"/>
      <c r="N9" s="359"/>
      <c r="O9" s="360" t="s">
        <v>311</v>
      </c>
      <c r="P9" s="361">
        <v>3.0</v>
      </c>
      <c r="Q9" s="362" t="s">
        <v>312</v>
      </c>
      <c r="R9" s="363">
        <v>2100.0</v>
      </c>
      <c r="S9" s="364">
        <f t="shared" ref="S9:S12" si="3">R9*30.5</f>
        <v>64050</v>
      </c>
      <c r="T9" s="365">
        <f t="shared" ref="T9:T13" si="4">S9*P9</f>
        <v>192150</v>
      </c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</row>
    <row r="10" ht="14.25" customHeight="1">
      <c r="A10" s="359"/>
      <c r="B10" s="359"/>
      <c r="C10" s="368" t="s">
        <v>313</v>
      </c>
      <c r="D10" s="369">
        <v>3.0</v>
      </c>
      <c r="E10" s="370" t="s">
        <v>314</v>
      </c>
      <c r="F10" s="371">
        <v>1860.0</v>
      </c>
      <c r="G10" s="364">
        <f t="shared" si="1"/>
        <v>56730</v>
      </c>
      <c r="H10" s="365">
        <f t="shared" si="2"/>
        <v>170190</v>
      </c>
      <c r="I10" s="366"/>
      <c r="J10" s="367"/>
      <c r="K10" s="367"/>
      <c r="L10" s="359"/>
      <c r="M10" s="359"/>
      <c r="N10" s="359"/>
      <c r="O10" s="368" t="s">
        <v>313</v>
      </c>
      <c r="P10" s="369">
        <v>3.0</v>
      </c>
      <c r="Q10" s="370" t="s">
        <v>314</v>
      </c>
      <c r="R10" s="371">
        <v>2100.0</v>
      </c>
      <c r="S10" s="364">
        <f t="shared" si="3"/>
        <v>64050</v>
      </c>
      <c r="T10" s="365">
        <f t="shared" si="4"/>
        <v>192150</v>
      </c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</row>
    <row r="11" ht="14.25" customHeight="1">
      <c r="A11" s="359"/>
      <c r="B11" s="359"/>
      <c r="C11" s="368" t="s">
        <v>315</v>
      </c>
      <c r="D11" s="372">
        <v>2.0</v>
      </c>
      <c r="E11" s="370" t="s">
        <v>312</v>
      </c>
      <c r="F11" s="373">
        <v>1980.0</v>
      </c>
      <c r="G11" s="364">
        <f t="shared" si="1"/>
        <v>60390</v>
      </c>
      <c r="H11" s="365">
        <f t="shared" si="2"/>
        <v>120780</v>
      </c>
      <c r="I11" s="366">
        <v>1150.0</v>
      </c>
      <c r="J11" s="367">
        <f>I11*22</f>
        <v>25300</v>
      </c>
      <c r="K11" s="367">
        <f>J11*D11</f>
        <v>50600</v>
      </c>
      <c r="L11" s="359"/>
      <c r="M11" s="359"/>
      <c r="N11" s="359"/>
      <c r="O11" s="368" t="s">
        <v>315</v>
      </c>
      <c r="P11" s="372">
        <v>2.0</v>
      </c>
      <c r="Q11" s="370" t="s">
        <v>312</v>
      </c>
      <c r="R11" s="373">
        <v>2100.0</v>
      </c>
      <c r="S11" s="364">
        <f t="shared" si="3"/>
        <v>64050</v>
      </c>
      <c r="T11" s="365">
        <f t="shared" si="4"/>
        <v>128100</v>
      </c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</row>
    <row r="12" ht="14.25" customHeight="1">
      <c r="A12" s="359"/>
      <c r="B12" s="359"/>
      <c r="C12" s="368" t="s">
        <v>316</v>
      </c>
      <c r="D12" s="374">
        <v>1.0</v>
      </c>
      <c r="E12" s="375" t="s">
        <v>317</v>
      </c>
      <c r="F12" s="376">
        <v>1980.0</v>
      </c>
      <c r="G12" s="364">
        <f t="shared" si="1"/>
        <v>60390</v>
      </c>
      <c r="H12" s="365">
        <f t="shared" si="2"/>
        <v>60390</v>
      </c>
      <c r="I12" s="366"/>
      <c r="J12" s="367"/>
      <c r="K12" s="367"/>
      <c r="L12" s="359"/>
      <c r="M12" s="359"/>
      <c r="N12" s="359"/>
      <c r="O12" s="368" t="s">
        <v>316</v>
      </c>
      <c r="P12" s="374">
        <v>2.0</v>
      </c>
      <c r="Q12" s="375" t="s">
        <v>317</v>
      </c>
      <c r="R12" s="376">
        <v>2100.0</v>
      </c>
      <c r="S12" s="364">
        <f t="shared" si="3"/>
        <v>64050</v>
      </c>
      <c r="T12" s="365">
        <f t="shared" si="4"/>
        <v>128100</v>
      </c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  <c r="AN12" s="359"/>
    </row>
    <row r="13" ht="14.25" customHeight="1">
      <c r="A13" s="359"/>
      <c r="B13" s="359"/>
      <c r="C13" s="377" t="s">
        <v>318</v>
      </c>
      <c r="D13" s="374">
        <v>1.0</v>
      </c>
      <c r="E13" s="378" t="s">
        <v>319</v>
      </c>
      <c r="F13" s="376">
        <v>15000.0</v>
      </c>
      <c r="G13" s="364">
        <f>F13</f>
        <v>15000</v>
      </c>
      <c r="H13" s="365">
        <f t="shared" si="2"/>
        <v>15000</v>
      </c>
      <c r="I13" s="366">
        <v>1200.0</v>
      </c>
      <c r="J13" s="367">
        <f>I13*22</f>
        <v>26400</v>
      </c>
      <c r="K13" s="367">
        <f>J13*D13</f>
        <v>26400</v>
      </c>
      <c r="L13" s="359"/>
      <c r="M13" s="359"/>
      <c r="N13" s="359"/>
      <c r="O13" s="377" t="s">
        <v>318</v>
      </c>
      <c r="P13" s="374">
        <v>1.0</v>
      </c>
      <c r="Q13" s="378" t="s">
        <v>319</v>
      </c>
      <c r="R13" s="376">
        <v>15000.0</v>
      </c>
      <c r="S13" s="364">
        <f>R13</f>
        <v>15000</v>
      </c>
      <c r="T13" s="365">
        <f t="shared" si="4"/>
        <v>15000</v>
      </c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</row>
    <row r="14" ht="14.25" customHeight="1">
      <c r="A14" s="1"/>
      <c r="B14" s="1"/>
      <c r="C14" s="379" t="s">
        <v>320</v>
      </c>
      <c r="D14" s="380"/>
      <c r="E14" s="381"/>
      <c r="F14" s="382"/>
      <c r="G14" s="383">
        <f t="shared" ref="G14:H14" si="5">SUM(G9:G13)</f>
        <v>249240</v>
      </c>
      <c r="H14" s="383">
        <f t="shared" si="5"/>
        <v>650010</v>
      </c>
      <c r="I14" s="352"/>
      <c r="J14" s="384"/>
      <c r="K14" s="384"/>
      <c r="L14" s="1"/>
      <c r="M14" s="1"/>
      <c r="N14" s="1"/>
      <c r="O14" s="379" t="s">
        <v>320</v>
      </c>
      <c r="P14" s="380"/>
      <c r="Q14" s="381"/>
      <c r="R14" s="382"/>
      <c r="S14" s="383">
        <f t="shared" ref="S14:T14" si="6">SUM(S9:S13)</f>
        <v>271200</v>
      </c>
      <c r="T14" s="383">
        <f t="shared" si="6"/>
        <v>655500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ht="14.25" customHeight="1">
      <c r="A15" s="1"/>
      <c r="B15" s="1"/>
      <c r="C15" s="1"/>
      <c r="D15" s="1"/>
      <c r="E15" s="1"/>
      <c r="F15" s="1"/>
      <c r="G15" s="344"/>
      <c r="H15" s="344"/>
      <c r="I15" s="352"/>
      <c r="J15" s="384">
        <f t="shared" ref="J15:K15" si="7">SUM(J9:J14)</f>
        <v>78100</v>
      </c>
      <c r="K15" s="384">
        <f t="shared" si="7"/>
        <v>209000</v>
      </c>
      <c r="L15" s="345">
        <f>H14-K15</f>
        <v>441010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ht="14.25" customHeight="1">
      <c r="A16" s="1"/>
      <c r="B16" s="1"/>
      <c r="C16" s="1"/>
      <c r="D16" s="1"/>
      <c r="E16" s="1"/>
      <c r="F16" s="1"/>
      <c r="G16" s="344"/>
      <c r="H16" s="344"/>
      <c r="I16" s="352"/>
      <c r="J16" s="1"/>
      <c r="K16" s="384"/>
      <c r="L16" s="385">
        <f>SUM(L2:L15)</f>
        <v>441010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ht="14.25" customHeight="1">
      <c r="A17" s="1"/>
      <c r="B17" s="1"/>
      <c r="C17" s="346" t="s">
        <v>303</v>
      </c>
      <c r="D17" s="13"/>
      <c r="E17" s="13"/>
      <c r="F17" s="13"/>
      <c r="G17" s="13"/>
      <c r="H17" s="14"/>
      <c r="I17" s="352"/>
      <c r="J17" s="1"/>
      <c r="K17" s="1"/>
      <c r="L17" s="1"/>
      <c r="M17" s="1"/>
      <c r="N17" s="1"/>
      <c r="O17" s="346" t="s">
        <v>303</v>
      </c>
      <c r="P17" s="13"/>
      <c r="Q17" s="13"/>
      <c r="R17" s="13"/>
      <c r="S17" s="13"/>
      <c r="T17" s="14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ht="14.25" customHeight="1">
      <c r="A18" s="1"/>
      <c r="B18" s="1"/>
      <c r="C18" s="347" t="s">
        <v>321</v>
      </c>
      <c r="D18" s="13"/>
      <c r="E18" s="13"/>
      <c r="F18" s="13"/>
      <c r="G18" s="13"/>
      <c r="H18" s="14"/>
      <c r="I18" s="352"/>
      <c r="J18" s="1"/>
      <c r="K18" s="1"/>
      <c r="L18" s="1"/>
      <c r="M18" s="1"/>
      <c r="N18" s="1"/>
      <c r="O18" s="347" t="s">
        <v>321</v>
      </c>
      <c r="P18" s="13"/>
      <c r="Q18" s="13"/>
      <c r="R18" s="13"/>
      <c r="S18" s="13"/>
      <c r="T18" s="14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ht="14.25" customHeight="1">
      <c r="A19" s="1"/>
      <c r="B19" s="1"/>
      <c r="C19" s="348" t="s">
        <v>305</v>
      </c>
      <c r="D19" s="349" t="s">
        <v>306</v>
      </c>
      <c r="E19" s="349" t="s">
        <v>7</v>
      </c>
      <c r="F19" s="350" t="s">
        <v>307</v>
      </c>
      <c r="G19" s="351" t="s">
        <v>308</v>
      </c>
      <c r="H19" s="351" t="s">
        <v>309</v>
      </c>
      <c r="I19" s="352"/>
      <c r="J19" s="1"/>
      <c r="K19" s="1"/>
      <c r="L19" s="1"/>
      <c r="M19" s="1"/>
      <c r="N19" s="1"/>
      <c r="O19" s="348" t="s">
        <v>305</v>
      </c>
      <c r="P19" s="349" t="s">
        <v>306</v>
      </c>
      <c r="Q19" s="349" t="s">
        <v>7</v>
      </c>
      <c r="R19" s="350" t="s">
        <v>307</v>
      </c>
      <c r="S19" s="351" t="s">
        <v>308</v>
      </c>
      <c r="T19" s="351" t="s">
        <v>309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ht="14.25" customHeight="1">
      <c r="A20" s="1"/>
      <c r="B20" s="1"/>
      <c r="C20" s="353"/>
      <c r="D20" s="353"/>
      <c r="E20" s="353"/>
      <c r="F20" s="354"/>
      <c r="G20" s="353"/>
      <c r="H20" s="353"/>
      <c r="I20" s="352"/>
      <c r="J20" s="1"/>
      <c r="K20" s="1"/>
      <c r="L20" s="1"/>
      <c r="M20" s="1"/>
      <c r="N20" s="1"/>
      <c r="O20" s="353"/>
      <c r="P20" s="353"/>
      <c r="Q20" s="353"/>
      <c r="R20" s="354"/>
      <c r="S20" s="353"/>
      <c r="T20" s="353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ht="14.25" customHeight="1">
      <c r="A21" s="1"/>
      <c r="B21" s="1"/>
      <c r="C21" s="355" t="s">
        <v>310</v>
      </c>
      <c r="D21" s="356"/>
      <c r="E21" s="356"/>
      <c r="F21" s="356"/>
      <c r="G21" s="357"/>
      <c r="H21" s="358"/>
      <c r="I21" s="352"/>
      <c r="J21" s="1"/>
      <c r="K21" s="1"/>
      <c r="L21" s="1"/>
      <c r="M21" s="1"/>
      <c r="N21" s="1"/>
      <c r="O21" s="355" t="s">
        <v>310</v>
      </c>
      <c r="P21" s="356"/>
      <c r="Q21" s="356"/>
      <c r="R21" s="356"/>
      <c r="S21" s="357"/>
      <c r="T21" s="358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ht="14.25" customHeight="1">
      <c r="A22" s="1"/>
      <c r="B22" s="1"/>
      <c r="C22" s="360" t="s">
        <v>311</v>
      </c>
      <c r="D22" s="361">
        <v>3.0</v>
      </c>
      <c r="E22" s="362" t="s">
        <v>312</v>
      </c>
      <c r="F22" s="386">
        <v>1250.0</v>
      </c>
      <c r="G22" s="364">
        <f t="shared" ref="G22:G24" si="8">F22*30.5</f>
        <v>38125</v>
      </c>
      <c r="H22" s="365">
        <f t="shared" ref="H22:H24" si="9">G22*D22</f>
        <v>114375</v>
      </c>
      <c r="I22" s="352"/>
      <c r="J22" s="1"/>
      <c r="K22" s="1"/>
      <c r="L22" s="1"/>
      <c r="M22" s="1"/>
      <c r="N22" s="1"/>
      <c r="O22" s="360" t="s">
        <v>311</v>
      </c>
      <c r="P22" s="361">
        <v>3.0</v>
      </c>
      <c r="Q22" s="362" t="s">
        <v>312</v>
      </c>
      <c r="R22" s="386">
        <v>2100.0</v>
      </c>
      <c r="S22" s="364">
        <f t="shared" ref="S22:S23" si="10">R22*30.5</f>
        <v>64050</v>
      </c>
      <c r="T22" s="365">
        <f t="shared" ref="T22:T24" si="11">S22*P22</f>
        <v>192150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ht="14.25" customHeight="1">
      <c r="A23" s="1"/>
      <c r="B23" s="1"/>
      <c r="C23" s="368" t="s">
        <v>313</v>
      </c>
      <c r="D23" s="369">
        <v>2.0</v>
      </c>
      <c r="E23" s="370" t="s">
        <v>314</v>
      </c>
      <c r="F23" s="387">
        <v>1250.0</v>
      </c>
      <c r="G23" s="364">
        <f t="shared" si="8"/>
        <v>38125</v>
      </c>
      <c r="H23" s="365">
        <f t="shared" si="9"/>
        <v>76250</v>
      </c>
      <c r="I23" s="352"/>
      <c r="J23" s="1"/>
      <c r="K23" s="1"/>
      <c r="L23" s="1"/>
      <c r="M23" s="1"/>
      <c r="N23" s="1"/>
      <c r="O23" s="368" t="s">
        <v>313</v>
      </c>
      <c r="P23" s="369">
        <v>2.0</v>
      </c>
      <c r="Q23" s="370" t="s">
        <v>314</v>
      </c>
      <c r="R23" s="387">
        <v>2100.0</v>
      </c>
      <c r="S23" s="364">
        <f t="shared" si="10"/>
        <v>64050</v>
      </c>
      <c r="T23" s="365">
        <f t="shared" si="11"/>
        <v>128100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ht="14.25" customHeight="1">
      <c r="A24" s="1"/>
      <c r="B24" s="1"/>
      <c r="C24" s="368" t="s">
        <v>318</v>
      </c>
      <c r="D24" s="372">
        <v>1.0</v>
      </c>
      <c r="E24" s="370" t="s">
        <v>322</v>
      </c>
      <c r="F24" s="388">
        <v>5000.0</v>
      </c>
      <c r="G24" s="364">
        <f t="shared" si="8"/>
        <v>152500</v>
      </c>
      <c r="H24" s="365">
        <f t="shared" si="9"/>
        <v>152500</v>
      </c>
      <c r="I24" s="352"/>
      <c r="J24" s="1"/>
      <c r="K24" s="1"/>
      <c r="L24" s="1"/>
      <c r="M24" s="1"/>
      <c r="N24" s="1"/>
      <c r="O24" s="368" t="s">
        <v>318</v>
      </c>
      <c r="P24" s="372">
        <v>1.0</v>
      </c>
      <c r="Q24" s="370" t="s">
        <v>322</v>
      </c>
      <c r="R24" s="388">
        <v>5000.0</v>
      </c>
      <c r="S24" s="364">
        <f>R24</f>
        <v>5000</v>
      </c>
      <c r="T24" s="365">
        <f t="shared" si="11"/>
        <v>5000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ht="14.25" customHeight="1">
      <c r="A25" s="1"/>
      <c r="B25" s="1"/>
      <c r="C25" s="379" t="s">
        <v>320</v>
      </c>
      <c r="D25" s="380"/>
      <c r="E25" s="381"/>
      <c r="F25" s="382"/>
      <c r="G25" s="383">
        <f t="shared" ref="G25:H25" si="12">SUM(G22:G24)</f>
        <v>228750</v>
      </c>
      <c r="H25" s="383">
        <f t="shared" si="12"/>
        <v>343125</v>
      </c>
      <c r="I25" s="352"/>
      <c r="J25" s="1"/>
      <c r="K25" s="1"/>
      <c r="L25" s="1"/>
      <c r="M25" s="1"/>
      <c r="N25" s="1"/>
      <c r="O25" s="379" t="s">
        <v>320</v>
      </c>
      <c r="P25" s="380"/>
      <c r="Q25" s="381"/>
      <c r="R25" s="382"/>
      <c r="S25" s="383">
        <f t="shared" ref="S25:T25" si="13">SUM(S22:S24)</f>
        <v>133100</v>
      </c>
      <c r="T25" s="383">
        <f t="shared" si="13"/>
        <v>325250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4.25" customHeight="1">
      <c r="A26" s="1"/>
      <c r="B26" s="1"/>
      <c r="C26" s="1"/>
      <c r="D26" s="1"/>
      <c r="E26" s="1"/>
      <c r="F26" s="1"/>
      <c r="G26" s="344"/>
      <c r="H26" s="344"/>
      <c r="I26" s="35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4.25" customHeight="1">
      <c r="A27" s="1"/>
      <c r="B27" s="1"/>
      <c r="C27" s="1"/>
      <c r="D27" s="1"/>
      <c r="E27" s="1"/>
      <c r="F27" s="1"/>
      <c r="G27" s="344"/>
      <c r="H27" s="344"/>
      <c r="I27" s="35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4.25" customHeight="1">
      <c r="A28" s="1"/>
      <c r="B28" s="1"/>
      <c r="C28" s="1"/>
      <c r="D28" s="1"/>
      <c r="E28" s="1"/>
      <c r="F28" s="1"/>
      <c r="G28" s="344"/>
      <c r="H28" s="344"/>
      <c r="I28" s="352"/>
      <c r="J28" s="1"/>
      <c r="K28" s="1"/>
      <c r="L28" s="1"/>
      <c r="M28" s="1"/>
      <c r="N28" s="385">
        <f>H14-T14</f>
        <v>-5490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4.25" customHeight="1">
      <c r="A29" s="1"/>
      <c r="B29" s="1"/>
      <c r="C29" s="1"/>
      <c r="D29" s="1"/>
      <c r="E29" s="1"/>
      <c r="F29" s="1"/>
      <c r="G29" s="344"/>
      <c r="H29" s="344"/>
      <c r="I29" s="35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4.25" customHeight="1">
      <c r="A30" s="1"/>
      <c r="B30" s="1"/>
      <c r="C30" s="1"/>
      <c r="D30" s="1"/>
      <c r="E30" s="1"/>
      <c r="F30" s="1"/>
      <c r="G30" s="344"/>
      <c r="H30" s="344"/>
      <c r="I30" s="35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4.25" customHeight="1">
      <c r="A31" s="1"/>
      <c r="B31" s="1"/>
      <c r="C31" s="1"/>
      <c r="D31" s="1"/>
      <c r="E31" s="1"/>
      <c r="F31" s="1"/>
      <c r="G31" s="344"/>
      <c r="H31" s="344"/>
      <c r="I31" s="35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4.25" customHeight="1">
      <c r="A32" s="1"/>
      <c r="B32" s="1"/>
      <c r="C32" s="1"/>
      <c r="D32" s="1"/>
      <c r="E32" s="1"/>
      <c r="F32" s="1"/>
      <c r="G32" s="344"/>
      <c r="H32" s="344"/>
      <c r="I32" s="35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4.25" customHeight="1">
      <c r="A33" s="1"/>
      <c r="B33" s="1"/>
      <c r="C33" s="1"/>
      <c r="D33" s="1"/>
      <c r="E33" s="1"/>
      <c r="F33" s="1"/>
      <c r="G33" s="344"/>
      <c r="H33" s="344"/>
      <c r="I33" s="35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4.25" customHeight="1">
      <c r="A34" s="1"/>
      <c r="B34" s="1"/>
      <c r="C34" s="1"/>
      <c r="D34" s="1"/>
      <c r="E34" s="1"/>
      <c r="F34" s="1"/>
      <c r="G34" s="344"/>
      <c r="H34" s="344"/>
      <c r="I34" s="35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4.25" customHeight="1">
      <c r="A35" s="1"/>
      <c r="B35" s="1"/>
      <c r="C35" s="1"/>
      <c r="D35" s="1"/>
      <c r="E35" s="1"/>
      <c r="F35" s="1"/>
      <c r="G35" s="344"/>
      <c r="H35" s="344"/>
      <c r="I35" s="35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4.25" customHeight="1">
      <c r="A36" s="1"/>
      <c r="B36" s="1"/>
      <c r="C36" s="1"/>
      <c r="D36" s="1"/>
      <c r="E36" s="1"/>
      <c r="F36" s="1"/>
      <c r="G36" s="344"/>
      <c r="H36" s="344"/>
      <c r="I36" s="35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4.25" customHeight="1">
      <c r="A37" s="1"/>
      <c r="B37" s="1"/>
      <c r="C37" s="1"/>
      <c r="D37" s="1"/>
      <c r="E37" s="1"/>
      <c r="F37" s="1"/>
      <c r="G37" s="344"/>
      <c r="H37" s="344"/>
      <c r="I37" s="35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4.25" customHeight="1">
      <c r="A38" s="1"/>
      <c r="B38" s="1"/>
      <c r="C38" s="1"/>
      <c r="D38" s="1"/>
      <c r="E38" s="1"/>
      <c r="F38" s="1"/>
      <c r="G38" s="344"/>
      <c r="H38" s="344"/>
      <c r="I38" s="35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4.25" customHeight="1">
      <c r="A39" s="1"/>
      <c r="B39" s="1"/>
      <c r="C39" s="1"/>
      <c r="D39" s="1"/>
      <c r="E39" s="1"/>
      <c r="F39" s="1"/>
      <c r="G39" s="344"/>
      <c r="H39" s="344"/>
      <c r="I39" s="35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4.25" customHeight="1">
      <c r="A40" s="1"/>
      <c r="B40" s="1"/>
      <c r="C40" s="1"/>
      <c r="D40" s="1"/>
      <c r="E40" s="1"/>
      <c r="F40" s="1"/>
      <c r="G40" s="344"/>
      <c r="H40" s="344"/>
      <c r="I40" s="35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4.25" customHeight="1">
      <c r="A41" s="1"/>
      <c r="B41" s="1"/>
      <c r="C41" s="1"/>
      <c r="D41" s="1"/>
      <c r="E41" s="1"/>
      <c r="F41" s="1"/>
      <c r="G41" s="344"/>
      <c r="H41" s="344"/>
      <c r="I41" s="35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4.25" customHeight="1">
      <c r="A42" s="1"/>
      <c r="B42" s="1"/>
      <c r="C42" s="1"/>
      <c r="D42" s="1"/>
      <c r="E42" s="1"/>
      <c r="F42" s="1"/>
      <c r="G42" s="344"/>
      <c r="H42" s="344"/>
      <c r="I42" s="35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4.25" customHeight="1">
      <c r="A43" s="1"/>
      <c r="B43" s="1"/>
      <c r="C43" s="1"/>
      <c r="D43" s="1"/>
      <c r="E43" s="1"/>
      <c r="F43" s="1"/>
      <c r="G43" s="344"/>
      <c r="H43" s="344"/>
      <c r="I43" s="35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4.25" customHeight="1">
      <c r="A44" s="1"/>
      <c r="B44" s="1"/>
      <c r="C44" s="1"/>
      <c r="D44" s="1"/>
      <c r="E44" s="1"/>
      <c r="F44" s="1"/>
      <c r="G44" s="344"/>
      <c r="H44" s="344"/>
      <c r="I44" s="35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4.25" customHeight="1">
      <c r="A45" s="1"/>
      <c r="B45" s="1"/>
      <c r="C45" s="1"/>
      <c r="D45" s="1"/>
      <c r="E45" s="1"/>
      <c r="F45" s="1"/>
      <c r="G45" s="344"/>
      <c r="H45" s="344"/>
      <c r="I45" s="35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4.25" customHeight="1">
      <c r="A46" s="1"/>
      <c r="B46" s="1"/>
      <c r="C46" s="1"/>
      <c r="D46" s="1"/>
      <c r="E46" s="1"/>
      <c r="F46" s="1"/>
      <c r="G46" s="344"/>
      <c r="H46" s="344"/>
      <c r="I46" s="35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4.25" customHeight="1">
      <c r="A47" s="1"/>
      <c r="B47" s="1"/>
      <c r="C47" s="1"/>
      <c r="D47" s="1"/>
      <c r="E47" s="1"/>
      <c r="F47" s="1"/>
      <c r="G47" s="344"/>
      <c r="H47" s="344"/>
      <c r="I47" s="35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4.25" customHeight="1">
      <c r="A48" s="1"/>
      <c r="B48" s="1"/>
      <c r="C48" s="1"/>
      <c r="D48" s="1"/>
      <c r="E48" s="1"/>
      <c r="F48" s="1"/>
      <c r="G48" s="344"/>
      <c r="H48" s="344"/>
      <c r="I48" s="35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4.25" customHeight="1">
      <c r="A49" s="1"/>
      <c r="B49" s="1"/>
      <c r="C49" s="1"/>
      <c r="D49" s="1"/>
      <c r="E49" s="1"/>
      <c r="F49" s="1"/>
      <c r="G49" s="344"/>
      <c r="H49" s="344"/>
      <c r="I49" s="35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4.25" customHeight="1">
      <c r="A50" s="1"/>
      <c r="B50" s="1"/>
      <c r="C50" s="1"/>
      <c r="D50" s="1"/>
      <c r="E50" s="1"/>
      <c r="F50" s="1"/>
      <c r="G50" s="344"/>
      <c r="H50" s="344"/>
      <c r="I50" s="35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4.25" customHeight="1">
      <c r="A51" s="1"/>
      <c r="B51" s="1"/>
      <c r="C51" s="1"/>
      <c r="D51" s="1"/>
      <c r="E51" s="1"/>
      <c r="F51" s="1"/>
      <c r="G51" s="344"/>
      <c r="H51" s="344"/>
      <c r="I51" s="35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4.25" customHeight="1">
      <c r="A52" s="1"/>
      <c r="B52" s="1"/>
      <c r="C52" s="1"/>
      <c r="D52" s="1"/>
      <c r="E52" s="1"/>
      <c r="F52" s="1"/>
      <c r="G52" s="344"/>
      <c r="H52" s="344"/>
      <c r="I52" s="35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4.25" customHeight="1">
      <c r="A53" s="1"/>
      <c r="B53" s="1"/>
      <c r="C53" s="1"/>
      <c r="D53" s="1"/>
      <c r="E53" s="1"/>
      <c r="F53" s="1"/>
      <c r="G53" s="344"/>
      <c r="H53" s="344"/>
      <c r="I53" s="35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4.25" customHeight="1">
      <c r="A54" s="1"/>
      <c r="B54" s="1"/>
      <c r="C54" s="1"/>
      <c r="D54" s="1"/>
      <c r="E54" s="1"/>
      <c r="F54" s="1"/>
      <c r="G54" s="344"/>
      <c r="H54" s="344"/>
      <c r="I54" s="35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4.25" customHeight="1">
      <c r="A55" s="1"/>
      <c r="B55" s="1"/>
      <c r="C55" s="1"/>
      <c r="D55" s="1"/>
      <c r="E55" s="1"/>
      <c r="F55" s="1"/>
      <c r="G55" s="344"/>
      <c r="H55" s="344"/>
      <c r="I55" s="35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4.25" customHeight="1">
      <c r="A56" s="1"/>
      <c r="B56" s="1"/>
      <c r="C56" s="1"/>
      <c r="D56" s="1"/>
      <c r="E56" s="1"/>
      <c r="F56" s="1"/>
      <c r="G56" s="344"/>
      <c r="H56" s="344"/>
      <c r="I56" s="35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4.25" customHeight="1">
      <c r="A57" s="1"/>
      <c r="B57" s="1"/>
      <c r="C57" s="1"/>
      <c r="D57" s="1"/>
      <c r="E57" s="1"/>
      <c r="F57" s="1"/>
      <c r="G57" s="344"/>
      <c r="H57" s="344"/>
      <c r="I57" s="35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4.25" customHeight="1">
      <c r="A58" s="1"/>
      <c r="B58" s="1"/>
      <c r="C58" s="1"/>
      <c r="D58" s="1"/>
      <c r="E58" s="1"/>
      <c r="F58" s="1"/>
      <c r="G58" s="344"/>
      <c r="H58" s="344"/>
      <c r="I58" s="35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4.25" customHeight="1">
      <c r="A59" s="1"/>
      <c r="B59" s="1"/>
      <c r="C59" s="1"/>
      <c r="D59" s="1"/>
      <c r="E59" s="1"/>
      <c r="F59" s="1"/>
      <c r="G59" s="344"/>
      <c r="H59" s="344"/>
      <c r="I59" s="35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4.25" customHeight="1">
      <c r="A60" s="1"/>
      <c r="B60" s="1"/>
      <c r="C60" s="1"/>
      <c r="D60" s="1"/>
      <c r="E60" s="1"/>
      <c r="F60" s="1"/>
      <c r="G60" s="344"/>
      <c r="H60" s="344"/>
      <c r="I60" s="35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4.25" customHeight="1">
      <c r="A61" s="1"/>
      <c r="B61" s="1"/>
      <c r="C61" s="1"/>
      <c r="D61" s="1"/>
      <c r="E61" s="1"/>
      <c r="F61" s="1"/>
      <c r="G61" s="344"/>
      <c r="H61" s="344"/>
      <c r="I61" s="35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4.25" customHeight="1">
      <c r="A62" s="1"/>
      <c r="B62" s="1"/>
      <c r="C62" s="1"/>
      <c r="D62" s="1"/>
      <c r="E62" s="1"/>
      <c r="F62" s="1"/>
      <c r="G62" s="344"/>
      <c r="H62" s="344"/>
      <c r="I62" s="35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4.25" customHeight="1">
      <c r="A63" s="1"/>
      <c r="B63" s="1"/>
      <c r="C63" s="1"/>
      <c r="D63" s="1"/>
      <c r="E63" s="1"/>
      <c r="F63" s="1"/>
      <c r="G63" s="344"/>
      <c r="H63" s="344"/>
      <c r="I63" s="35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4.25" customHeight="1">
      <c r="A64" s="1"/>
      <c r="B64" s="1"/>
      <c r="C64" s="1"/>
      <c r="D64" s="1"/>
      <c r="E64" s="1"/>
      <c r="F64" s="1"/>
      <c r="G64" s="344"/>
      <c r="H64" s="344"/>
      <c r="I64" s="35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4.25" customHeight="1">
      <c r="A65" s="1"/>
      <c r="B65" s="1"/>
      <c r="C65" s="1"/>
      <c r="D65" s="1"/>
      <c r="E65" s="1"/>
      <c r="F65" s="1"/>
      <c r="G65" s="344"/>
      <c r="H65" s="344"/>
      <c r="I65" s="35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4.25" customHeight="1">
      <c r="A66" s="1"/>
      <c r="B66" s="1"/>
      <c r="C66" s="1"/>
      <c r="D66" s="1"/>
      <c r="E66" s="1"/>
      <c r="F66" s="1"/>
      <c r="G66" s="344"/>
      <c r="H66" s="344"/>
      <c r="I66" s="35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4.25" customHeight="1">
      <c r="A67" s="1"/>
      <c r="B67" s="1"/>
      <c r="C67" s="1"/>
      <c r="D67" s="1"/>
      <c r="E67" s="1"/>
      <c r="F67" s="1"/>
      <c r="G67" s="344"/>
      <c r="H67" s="344"/>
      <c r="I67" s="35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4.25" customHeight="1">
      <c r="A68" s="1"/>
      <c r="B68" s="1"/>
      <c r="C68" s="1"/>
      <c r="D68" s="1"/>
      <c r="E68" s="1"/>
      <c r="F68" s="1"/>
      <c r="G68" s="344"/>
      <c r="H68" s="344"/>
      <c r="I68" s="35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4.25" customHeight="1">
      <c r="A69" s="1"/>
      <c r="B69" s="1"/>
      <c r="C69" s="1"/>
      <c r="D69" s="1"/>
      <c r="E69" s="1"/>
      <c r="F69" s="1"/>
      <c r="G69" s="344"/>
      <c r="H69" s="344"/>
      <c r="I69" s="35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4.25" customHeight="1">
      <c r="A70" s="1"/>
      <c r="B70" s="1"/>
      <c r="C70" s="1"/>
      <c r="D70" s="1"/>
      <c r="E70" s="1"/>
      <c r="F70" s="1"/>
      <c r="G70" s="344"/>
      <c r="H70" s="344"/>
      <c r="I70" s="35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4.25" customHeight="1">
      <c r="A71" s="1"/>
      <c r="B71" s="1"/>
      <c r="C71" s="1"/>
      <c r="D71" s="1"/>
      <c r="E71" s="1"/>
      <c r="F71" s="1"/>
      <c r="G71" s="344"/>
      <c r="H71" s="344"/>
      <c r="I71" s="35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4.25" customHeight="1">
      <c r="A72" s="1"/>
      <c r="B72" s="1"/>
      <c r="C72" s="1"/>
      <c r="D72" s="1"/>
      <c r="E72" s="1"/>
      <c r="F72" s="1"/>
      <c r="G72" s="344"/>
      <c r="H72" s="344"/>
      <c r="I72" s="35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4.25" customHeight="1">
      <c r="A73" s="1"/>
      <c r="B73" s="1"/>
      <c r="C73" s="1"/>
      <c r="D73" s="1"/>
      <c r="E73" s="1"/>
      <c r="F73" s="1"/>
      <c r="G73" s="344"/>
      <c r="H73" s="344"/>
      <c r="I73" s="35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4.25" customHeight="1">
      <c r="A74" s="1"/>
      <c r="B74" s="1"/>
      <c r="C74" s="1"/>
      <c r="D74" s="1"/>
      <c r="E74" s="1"/>
      <c r="F74" s="1"/>
      <c r="G74" s="344"/>
      <c r="H74" s="344"/>
      <c r="I74" s="35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4.25" customHeight="1">
      <c r="A75" s="1"/>
      <c r="B75" s="1"/>
      <c r="C75" s="1"/>
      <c r="D75" s="1"/>
      <c r="E75" s="1"/>
      <c r="F75" s="1"/>
      <c r="G75" s="344"/>
      <c r="H75" s="344"/>
      <c r="I75" s="35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4.25" customHeight="1">
      <c r="A76" s="1"/>
      <c r="B76" s="1"/>
      <c r="C76" s="1"/>
      <c r="D76" s="1"/>
      <c r="E76" s="1"/>
      <c r="F76" s="1"/>
      <c r="G76" s="344"/>
      <c r="H76" s="344"/>
      <c r="I76" s="35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4.25" customHeight="1">
      <c r="A77" s="1"/>
      <c r="B77" s="1"/>
      <c r="C77" s="1"/>
      <c r="D77" s="1"/>
      <c r="E77" s="1"/>
      <c r="F77" s="1"/>
      <c r="G77" s="344"/>
      <c r="H77" s="344"/>
      <c r="I77" s="35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4.25" customHeight="1">
      <c r="A78" s="1"/>
      <c r="B78" s="1"/>
      <c r="C78" s="1"/>
      <c r="D78" s="1"/>
      <c r="E78" s="1"/>
      <c r="F78" s="1"/>
      <c r="G78" s="344"/>
      <c r="H78" s="344"/>
      <c r="I78" s="35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4.25" customHeight="1">
      <c r="A79" s="1"/>
      <c r="B79" s="1"/>
      <c r="C79" s="1"/>
      <c r="D79" s="1"/>
      <c r="E79" s="1"/>
      <c r="F79" s="1"/>
      <c r="G79" s="344"/>
      <c r="H79" s="344"/>
      <c r="I79" s="35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4.25" customHeight="1">
      <c r="A80" s="1"/>
      <c r="B80" s="1"/>
      <c r="C80" s="1"/>
      <c r="D80" s="1"/>
      <c r="E80" s="1"/>
      <c r="F80" s="1"/>
      <c r="G80" s="344"/>
      <c r="H80" s="344"/>
      <c r="I80" s="35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4.25" customHeight="1">
      <c r="A81" s="1"/>
      <c r="B81" s="1"/>
      <c r="C81" s="1"/>
      <c r="D81" s="1"/>
      <c r="E81" s="1"/>
      <c r="F81" s="1"/>
      <c r="G81" s="344"/>
      <c r="H81" s="344"/>
      <c r="I81" s="35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4.25" customHeight="1">
      <c r="A82" s="1"/>
      <c r="B82" s="1"/>
      <c r="C82" s="1"/>
      <c r="D82" s="1"/>
      <c r="E82" s="1"/>
      <c r="F82" s="1"/>
      <c r="G82" s="344"/>
      <c r="H82" s="344"/>
      <c r="I82" s="35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4.25" customHeight="1">
      <c r="A83" s="1"/>
      <c r="B83" s="1"/>
      <c r="C83" s="1"/>
      <c r="D83" s="1"/>
      <c r="E83" s="1"/>
      <c r="F83" s="1"/>
      <c r="G83" s="344"/>
      <c r="H83" s="344"/>
      <c r="I83" s="35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4.25" customHeight="1">
      <c r="A84" s="1"/>
      <c r="B84" s="1"/>
      <c r="C84" s="1"/>
      <c r="D84" s="1"/>
      <c r="E84" s="1"/>
      <c r="F84" s="1"/>
      <c r="G84" s="344"/>
      <c r="H84" s="344"/>
      <c r="I84" s="35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4.25" customHeight="1">
      <c r="A85" s="1"/>
      <c r="B85" s="1"/>
      <c r="C85" s="1"/>
      <c r="D85" s="1"/>
      <c r="E85" s="1"/>
      <c r="F85" s="1"/>
      <c r="G85" s="344"/>
      <c r="H85" s="344"/>
      <c r="I85" s="35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4.25" customHeight="1">
      <c r="A86" s="1"/>
      <c r="B86" s="1"/>
      <c r="C86" s="1"/>
      <c r="D86" s="1"/>
      <c r="E86" s="1"/>
      <c r="F86" s="1"/>
      <c r="G86" s="344"/>
      <c r="H86" s="344"/>
      <c r="I86" s="35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4.25" customHeight="1">
      <c r="A87" s="1"/>
      <c r="B87" s="1"/>
      <c r="C87" s="1"/>
      <c r="D87" s="1"/>
      <c r="E87" s="1"/>
      <c r="F87" s="1"/>
      <c r="G87" s="344"/>
      <c r="H87" s="344"/>
      <c r="I87" s="35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4.25" customHeight="1">
      <c r="A88" s="1"/>
      <c r="B88" s="1"/>
      <c r="C88" s="1"/>
      <c r="D88" s="1"/>
      <c r="E88" s="1"/>
      <c r="F88" s="1"/>
      <c r="G88" s="344"/>
      <c r="H88" s="344"/>
      <c r="I88" s="35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4.25" customHeight="1">
      <c r="A89" s="1"/>
      <c r="B89" s="1"/>
      <c r="C89" s="1"/>
      <c r="D89" s="1"/>
      <c r="E89" s="1"/>
      <c r="F89" s="1"/>
      <c r="G89" s="344"/>
      <c r="H89" s="344"/>
      <c r="I89" s="35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4.25" customHeight="1">
      <c r="A90" s="1"/>
      <c r="B90" s="1"/>
      <c r="C90" s="1"/>
      <c r="D90" s="1"/>
      <c r="E90" s="1"/>
      <c r="F90" s="1"/>
      <c r="G90" s="344"/>
      <c r="H90" s="344"/>
      <c r="I90" s="35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4.25" customHeight="1">
      <c r="A91" s="1"/>
      <c r="B91" s="1"/>
      <c r="C91" s="1"/>
      <c r="D91" s="1"/>
      <c r="E91" s="1"/>
      <c r="F91" s="1"/>
      <c r="G91" s="344"/>
      <c r="H91" s="344"/>
      <c r="I91" s="35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4.25" customHeight="1">
      <c r="A92" s="1"/>
      <c r="B92" s="1"/>
      <c r="C92" s="1"/>
      <c r="D92" s="1"/>
      <c r="E92" s="1"/>
      <c r="F92" s="1"/>
      <c r="G92" s="344"/>
      <c r="H92" s="344"/>
      <c r="I92" s="35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4.25" customHeight="1">
      <c r="A93" s="1"/>
      <c r="B93" s="1"/>
      <c r="C93" s="1"/>
      <c r="D93" s="1"/>
      <c r="E93" s="1"/>
      <c r="F93" s="1"/>
      <c r="G93" s="344"/>
      <c r="H93" s="344"/>
      <c r="I93" s="35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4.25" customHeight="1">
      <c r="A94" s="1"/>
      <c r="B94" s="1"/>
      <c r="C94" s="1"/>
      <c r="D94" s="1"/>
      <c r="E94" s="1"/>
      <c r="F94" s="1"/>
      <c r="G94" s="344"/>
      <c r="H94" s="344"/>
      <c r="I94" s="35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4.25" customHeight="1">
      <c r="A95" s="1"/>
      <c r="B95" s="1"/>
      <c r="C95" s="1"/>
      <c r="D95" s="1"/>
      <c r="E95" s="1"/>
      <c r="F95" s="1"/>
      <c r="G95" s="344"/>
      <c r="H95" s="344"/>
      <c r="I95" s="35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4.25" customHeight="1">
      <c r="A96" s="1"/>
      <c r="B96" s="1"/>
      <c r="C96" s="1"/>
      <c r="D96" s="1"/>
      <c r="E96" s="1"/>
      <c r="F96" s="1"/>
      <c r="G96" s="344"/>
      <c r="H96" s="344"/>
      <c r="I96" s="35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4.25" customHeight="1">
      <c r="A97" s="1"/>
      <c r="B97" s="1"/>
      <c r="C97" s="1"/>
      <c r="D97" s="1"/>
      <c r="E97" s="1"/>
      <c r="F97" s="1"/>
      <c r="G97" s="344"/>
      <c r="H97" s="344"/>
      <c r="I97" s="35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4.25" customHeight="1">
      <c r="A98" s="1"/>
      <c r="B98" s="1"/>
      <c r="C98" s="1"/>
      <c r="D98" s="1"/>
      <c r="E98" s="1"/>
      <c r="F98" s="1"/>
      <c r="G98" s="344"/>
      <c r="H98" s="344"/>
      <c r="I98" s="35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4.25" customHeight="1">
      <c r="A99" s="1"/>
      <c r="B99" s="1"/>
      <c r="C99" s="1"/>
      <c r="D99" s="1"/>
      <c r="E99" s="1"/>
      <c r="F99" s="1"/>
      <c r="G99" s="344"/>
      <c r="H99" s="344"/>
      <c r="I99" s="35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4.25" customHeight="1">
      <c r="A100" s="1"/>
      <c r="B100" s="1"/>
      <c r="C100" s="1"/>
      <c r="D100" s="1"/>
      <c r="E100" s="1"/>
      <c r="F100" s="1"/>
      <c r="G100" s="344"/>
      <c r="H100" s="344"/>
      <c r="I100" s="35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4.25" customHeight="1">
      <c r="A101" s="1"/>
      <c r="B101" s="1"/>
      <c r="C101" s="1"/>
      <c r="D101" s="1"/>
      <c r="E101" s="1"/>
      <c r="F101" s="1"/>
      <c r="G101" s="344"/>
      <c r="H101" s="344"/>
      <c r="I101" s="35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4.25" customHeight="1">
      <c r="A102" s="1"/>
      <c r="B102" s="1"/>
      <c r="C102" s="1"/>
      <c r="D102" s="1"/>
      <c r="E102" s="1"/>
      <c r="F102" s="1"/>
      <c r="G102" s="344"/>
      <c r="H102" s="344"/>
      <c r="I102" s="35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4.25" customHeight="1">
      <c r="A103" s="1"/>
      <c r="B103" s="1"/>
      <c r="C103" s="1"/>
      <c r="D103" s="1"/>
      <c r="E103" s="1"/>
      <c r="F103" s="1"/>
      <c r="G103" s="344"/>
      <c r="H103" s="344"/>
      <c r="I103" s="35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4.25" customHeight="1">
      <c r="A104" s="1"/>
      <c r="B104" s="1"/>
      <c r="C104" s="1"/>
      <c r="D104" s="1"/>
      <c r="E104" s="1"/>
      <c r="F104" s="1"/>
      <c r="G104" s="344"/>
      <c r="H104" s="344"/>
      <c r="I104" s="35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4.25" customHeight="1">
      <c r="A105" s="1"/>
      <c r="B105" s="1"/>
      <c r="C105" s="1"/>
      <c r="D105" s="1"/>
      <c r="E105" s="1"/>
      <c r="F105" s="1"/>
      <c r="G105" s="344"/>
      <c r="H105" s="344"/>
      <c r="I105" s="35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4.25" customHeight="1">
      <c r="A106" s="1"/>
      <c r="B106" s="1"/>
      <c r="C106" s="1"/>
      <c r="D106" s="1"/>
      <c r="E106" s="1"/>
      <c r="F106" s="1"/>
      <c r="G106" s="344"/>
      <c r="H106" s="344"/>
      <c r="I106" s="35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4.25" customHeight="1">
      <c r="A107" s="1"/>
      <c r="B107" s="1"/>
      <c r="C107" s="1"/>
      <c r="D107" s="1"/>
      <c r="E107" s="1"/>
      <c r="F107" s="1"/>
      <c r="G107" s="344"/>
      <c r="H107" s="344"/>
      <c r="I107" s="35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4.25" customHeight="1">
      <c r="A108" s="1"/>
      <c r="B108" s="1"/>
      <c r="C108" s="1"/>
      <c r="D108" s="1"/>
      <c r="E108" s="1"/>
      <c r="F108" s="1"/>
      <c r="G108" s="344"/>
      <c r="H108" s="344"/>
      <c r="I108" s="35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4.25" customHeight="1">
      <c r="A109" s="1"/>
      <c r="B109" s="1"/>
      <c r="C109" s="1"/>
      <c r="D109" s="1"/>
      <c r="E109" s="1"/>
      <c r="F109" s="1"/>
      <c r="G109" s="344"/>
      <c r="H109" s="344"/>
      <c r="I109" s="35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4.25" customHeight="1">
      <c r="A110" s="1"/>
      <c r="B110" s="1"/>
      <c r="C110" s="1"/>
      <c r="D110" s="1"/>
      <c r="E110" s="1"/>
      <c r="F110" s="1"/>
      <c r="G110" s="344"/>
      <c r="H110" s="344"/>
      <c r="I110" s="35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4.25" customHeight="1">
      <c r="A111" s="1"/>
      <c r="B111" s="1"/>
      <c r="C111" s="1"/>
      <c r="D111" s="1"/>
      <c r="E111" s="1"/>
      <c r="F111" s="1"/>
      <c r="G111" s="344"/>
      <c r="H111" s="344"/>
      <c r="I111" s="35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4.25" customHeight="1">
      <c r="A112" s="1"/>
      <c r="B112" s="1"/>
      <c r="C112" s="1"/>
      <c r="D112" s="1"/>
      <c r="E112" s="1"/>
      <c r="F112" s="1"/>
      <c r="G112" s="344"/>
      <c r="H112" s="344"/>
      <c r="I112" s="35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4.25" customHeight="1">
      <c r="A113" s="1"/>
      <c r="B113" s="1"/>
      <c r="C113" s="1"/>
      <c r="D113" s="1"/>
      <c r="E113" s="1"/>
      <c r="F113" s="1"/>
      <c r="G113" s="344"/>
      <c r="H113" s="344"/>
      <c r="I113" s="35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4.25" customHeight="1">
      <c r="A114" s="1"/>
      <c r="B114" s="1"/>
      <c r="C114" s="1"/>
      <c r="D114" s="1"/>
      <c r="E114" s="1"/>
      <c r="F114" s="1"/>
      <c r="G114" s="344"/>
      <c r="H114" s="344"/>
      <c r="I114" s="35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4.25" customHeight="1">
      <c r="A115" s="1"/>
      <c r="B115" s="1"/>
      <c r="C115" s="1"/>
      <c r="D115" s="1"/>
      <c r="E115" s="1"/>
      <c r="F115" s="1"/>
      <c r="G115" s="344"/>
      <c r="H115" s="344"/>
      <c r="I115" s="35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4.25" customHeight="1">
      <c r="A116" s="1"/>
      <c r="B116" s="1"/>
      <c r="C116" s="1"/>
      <c r="D116" s="1"/>
      <c r="E116" s="1"/>
      <c r="F116" s="1"/>
      <c r="G116" s="344"/>
      <c r="H116" s="344"/>
      <c r="I116" s="35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4.25" customHeight="1">
      <c r="A117" s="1"/>
      <c r="B117" s="1"/>
      <c r="C117" s="1"/>
      <c r="D117" s="1"/>
      <c r="E117" s="1"/>
      <c r="F117" s="1"/>
      <c r="G117" s="344"/>
      <c r="H117" s="344"/>
      <c r="I117" s="35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4.25" customHeight="1">
      <c r="A118" s="1"/>
      <c r="B118" s="1"/>
      <c r="C118" s="1"/>
      <c r="D118" s="1"/>
      <c r="E118" s="1"/>
      <c r="F118" s="1"/>
      <c r="G118" s="344"/>
      <c r="H118" s="344"/>
      <c r="I118" s="35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4.25" customHeight="1">
      <c r="A119" s="1"/>
      <c r="B119" s="1"/>
      <c r="C119" s="1"/>
      <c r="D119" s="1"/>
      <c r="E119" s="1"/>
      <c r="F119" s="1"/>
      <c r="G119" s="344"/>
      <c r="H119" s="344"/>
      <c r="I119" s="35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4.25" customHeight="1">
      <c r="A120" s="1"/>
      <c r="B120" s="1"/>
      <c r="C120" s="1"/>
      <c r="D120" s="1"/>
      <c r="E120" s="1"/>
      <c r="F120" s="1"/>
      <c r="G120" s="344"/>
      <c r="H120" s="344"/>
      <c r="I120" s="35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4.25" customHeight="1">
      <c r="A121" s="1"/>
      <c r="B121" s="1"/>
      <c r="C121" s="1"/>
      <c r="D121" s="1"/>
      <c r="E121" s="1"/>
      <c r="F121" s="1"/>
      <c r="G121" s="344"/>
      <c r="H121" s="344"/>
      <c r="I121" s="35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4.25" customHeight="1">
      <c r="A122" s="1"/>
      <c r="B122" s="1"/>
      <c r="C122" s="1"/>
      <c r="D122" s="1"/>
      <c r="E122" s="1"/>
      <c r="F122" s="1"/>
      <c r="G122" s="344"/>
      <c r="H122" s="344"/>
      <c r="I122" s="35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4.25" customHeight="1">
      <c r="A123" s="1"/>
      <c r="B123" s="1"/>
      <c r="C123" s="1"/>
      <c r="D123" s="1"/>
      <c r="E123" s="1"/>
      <c r="F123" s="1"/>
      <c r="G123" s="344"/>
      <c r="H123" s="344"/>
      <c r="I123" s="35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4.25" customHeight="1">
      <c r="A124" s="1"/>
      <c r="B124" s="1"/>
      <c r="C124" s="1"/>
      <c r="D124" s="1"/>
      <c r="E124" s="1"/>
      <c r="F124" s="1"/>
      <c r="G124" s="344"/>
      <c r="H124" s="344"/>
      <c r="I124" s="35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4.25" customHeight="1">
      <c r="A125" s="1"/>
      <c r="B125" s="1"/>
      <c r="C125" s="1"/>
      <c r="D125" s="1"/>
      <c r="E125" s="1"/>
      <c r="F125" s="1"/>
      <c r="G125" s="344"/>
      <c r="H125" s="344"/>
      <c r="I125" s="35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4.25" customHeight="1">
      <c r="A126" s="1"/>
      <c r="B126" s="1"/>
      <c r="C126" s="1"/>
      <c r="D126" s="1"/>
      <c r="E126" s="1"/>
      <c r="F126" s="1"/>
      <c r="G126" s="344"/>
      <c r="H126" s="344"/>
      <c r="I126" s="35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4.25" customHeight="1">
      <c r="A127" s="1"/>
      <c r="B127" s="1"/>
      <c r="C127" s="1"/>
      <c r="D127" s="1"/>
      <c r="E127" s="1"/>
      <c r="F127" s="1"/>
      <c r="G127" s="344"/>
      <c r="H127" s="344"/>
      <c r="I127" s="35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4.25" customHeight="1">
      <c r="A128" s="1"/>
      <c r="B128" s="1"/>
      <c r="C128" s="1"/>
      <c r="D128" s="1"/>
      <c r="E128" s="1"/>
      <c r="F128" s="1"/>
      <c r="G128" s="344"/>
      <c r="H128" s="344"/>
      <c r="I128" s="35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4.25" customHeight="1">
      <c r="A129" s="1"/>
      <c r="B129" s="1"/>
      <c r="C129" s="1"/>
      <c r="D129" s="1"/>
      <c r="E129" s="1"/>
      <c r="F129" s="1"/>
      <c r="G129" s="344"/>
      <c r="H129" s="344"/>
      <c r="I129" s="35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4.25" customHeight="1">
      <c r="A130" s="1"/>
      <c r="B130" s="1"/>
      <c r="C130" s="1"/>
      <c r="D130" s="1"/>
      <c r="E130" s="1"/>
      <c r="F130" s="1"/>
      <c r="G130" s="344"/>
      <c r="H130" s="344"/>
      <c r="I130" s="35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4.25" customHeight="1">
      <c r="A131" s="1"/>
      <c r="B131" s="1"/>
      <c r="C131" s="1"/>
      <c r="D131" s="1"/>
      <c r="E131" s="1"/>
      <c r="F131" s="1"/>
      <c r="G131" s="344"/>
      <c r="H131" s="344"/>
      <c r="I131" s="35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4.25" customHeight="1">
      <c r="A132" s="1"/>
      <c r="B132" s="1"/>
      <c r="C132" s="1"/>
      <c r="D132" s="1"/>
      <c r="E132" s="1"/>
      <c r="F132" s="1"/>
      <c r="G132" s="344"/>
      <c r="H132" s="344"/>
      <c r="I132" s="35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4.25" customHeight="1">
      <c r="A133" s="1"/>
      <c r="B133" s="1"/>
      <c r="C133" s="1"/>
      <c r="D133" s="1"/>
      <c r="E133" s="1"/>
      <c r="F133" s="1"/>
      <c r="G133" s="344"/>
      <c r="H133" s="344"/>
      <c r="I133" s="35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4.25" customHeight="1">
      <c r="A134" s="1"/>
      <c r="B134" s="1"/>
      <c r="C134" s="1"/>
      <c r="D134" s="1"/>
      <c r="E134" s="1"/>
      <c r="F134" s="1"/>
      <c r="G134" s="344"/>
      <c r="H134" s="344"/>
      <c r="I134" s="35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4.25" customHeight="1">
      <c r="A135" s="1"/>
      <c r="B135" s="1"/>
      <c r="C135" s="1"/>
      <c r="D135" s="1"/>
      <c r="E135" s="1"/>
      <c r="F135" s="1"/>
      <c r="G135" s="344"/>
      <c r="H135" s="344"/>
      <c r="I135" s="35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4.25" customHeight="1">
      <c r="A136" s="1"/>
      <c r="B136" s="1"/>
      <c r="C136" s="1"/>
      <c r="D136" s="1"/>
      <c r="E136" s="1"/>
      <c r="F136" s="1"/>
      <c r="G136" s="344"/>
      <c r="H136" s="344"/>
      <c r="I136" s="35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4.25" customHeight="1">
      <c r="A137" s="1"/>
      <c r="B137" s="1"/>
      <c r="C137" s="1"/>
      <c r="D137" s="1"/>
      <c r="E137" s="1"/>
      <c r="F137" s="1"/>
      <c r="G137" s="344"/>
      <c r="H137" s="344"/>
      <c r="I137" s="35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4.25" customHeight="1">
      <c r="A138" s="1"/>
      <c r="B138" s="1"/>
      <c r="C138" s="1"/>
      <c r="D138" s="1"/>
      <c r="E138" s="1"/>
      <c r="F138" s="1"/>
      <c r="G138" s="344"/>
      <c r="H138" s="344"/>
      <c r="I138" s="35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4.25" customHeight="1">
      <c r="A139" s="1"/>
      <c r="B139" s="1"/>
      <c r="C139" s="1"/>
      <c r="D139" s="1"/>
      <c r="E139" s="1"/>
      <c r="F139" s="1"/>
      <c r="G139" s="344"/>
      <c r="H139" s="344"/>
      <c r="I139" s="35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4.25" customHeight="1">
      <c r="A140" s="1"/>
      <c r="B140" s="1"/>
      <c r="C140" s="1"/>
      <c r="D140" s="1"/>
      <c r="E140" s="1"/>
      <c r="F140" s="1"/>
      <c r="G140" s="344"/>
      <c r="H140" s="344"/>
      <c r="I140" s="35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4.25" customHeight="1">
      <c r="A141" s="1"/>
      <c r="B141" s="1"/>
      <c r="C141" s="1"/>
      <c r="D141" s="1"/>
      <c r="E141" s="1"/>
      <c r="F141" s="1"/>
      <c r="G141" s="344"/>
      <c r="H141" s="344"/>
      <c r="I141" s="35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4.25" customHeight="1">
      <c r="A142" s="1"/>
      <c r="B142" s="1"/>
      <c r="C142" s="1"/>
      <c r="D142" s="1"/>
      <c r="E142" s="1"/>
      <c r="F142" s="1"/>
      <c r="G142" s="344"/>
      <c r="H142" s="344"/>
      <c r="I142" s="35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4.25" customHeight="1">
      <c r="A143" s="1"/>
      <c r="B143" s="1"/>
      <c r="C143" s="1"/>
      <c r="D143" s="1"/>
      <c r="E143" s="1"/>
      <c r="F143" s="1"/>
      <c r="G143" s="344"/>
      <c r="H143" s="344"/>
      <c r="I143" s="35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4.25" customHeight="1">
      <c r="A144" s="1"/>
      <c r="B144" s="1"/>
      <c r="C144" s="1"/>
      <c r="D144" s="1"/>
      <c r="E144" s="1"/>
      <c r="F144" s="1"/>
      <c r="G144" s="344"/>
      <c r="H144" s="344"/>
      <c r="I144" s="35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4.25" customHeight="1">
      <c r="A145" s="1"/>
      <c r="B145" s="1"/>
      <c r="C145" s="1"/>
      <c r="D145" s="1"/>
      <c r="E145" s="1"/>
      <c r="F145" s="1"/>
      <c r="G145" s="344"/>
      <c r="H145" s="344"/>
      <c r="I145" s="35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4.25" customHeight="1">
      <c r="A146" s="1"/>
      <c r="B146" s="1"/>
      <c r="C146" s="1"/>
      <c r="D146" s="1"/>
      <c r="E146" s="1"/>
      <c r="F146" s="1"/>
      <c r="G146" s="344"/>
      <c r="H146" s="344"/>
      <c r="I146" s="35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4.25" customHeight="1">
      <c r="A147" s="1"/>
      <c r="B147" s="1"/>
      <c r="C147" s="1"/>
      <c r="D147" s="1"/>
      <c r="E147" s="1"/>
      <c r="F147" s="1"/>
      <c r="G147" s="344"/>
      <c r="H147" s="344"/>
      <c r="I147" s="35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4.25" customHeight="1">
      <c r="A148" s="1"/>
      <c r="B148" s="1"/>
      <c r="C148" s="1"/>
      <c r="D148" s="1"/>
      <c r="E148" s="1"/>
      <c r="F148" s="1"/>
      <c r="G148" s="344"/>
      <c r="H148" s="344"/>
      <c r="I148" s="35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4.25" customHeight="1">
      <c r="A149" s="1"/>
      <c r="B149" s="1"/>
      <c r="C149" s="1"/>
      <c r="D149" s="1"/>
      <c r="E149" s="1"/>
      <c r="F149" s="1"/>
      <c r="G149" s="344"/>
      <c r="H149" s="344"/>
      <c r="I149" s="35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4.25" customHeight="1">
      <c r="A150" s="1"/>
      <c r="B150" s="1"/>
      <c r="C150" s="1"/>
      <c r="D150" s="1"/>
      <c r="E150" s="1"/>
      <c r="F150" s="1"/>
      <c r="G150" s="344"/>
      <c r="H150" s="344"/>
      <c r="I150" s="35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4.25" customHeight="1">
      <c r="A151" s="1"/>
      <c r="B151" s="1"/>
      <c r="C151" s="1"/>
      <c r="D151" s="1"/>
      <c r="E151" s="1"/>
      <c r="F151" s="1"/>
      <c r="G151" s="344"/>
      <c r="H151" s="344"/>
      <c r="I151" s="35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4.25" customHeight="1">
      <c r="A152" s="1"/>
      <c r="B152" s="1"/>
      <c r="C152" s="1"/>
      <c r="D152" s="1"/>
      <c r="E152" s="1"/>
      <c r="F152" s="1"/>
      <c r="G152" s="344"/>
      <c r="H152" s="344"/>
      <c r="I152" s="35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4.25" customHeight="1">
      <c r="A153" s="1"/>
      <c r="B153" s="1"/>
      <c r="C153" s="1"/>
      <c r="D153" s="1"/>
      <c r="E153" s="1"/>
      <c r="F153" s="1"/>
      <c r="G153" s="344"/>
      <c r="H153" s="344"/>
      <c r="I153" s="35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4.25" customHeight="1">
      <c r="A154" s="1"/>
      <c r="B154" s="1"/>
      <c r="C154" s="1"/>
      <c r="D154" s="1"/>
      <c r="E154" s="1"/>
      <c r="F154" s="1"/>
      <c r="G154" s="344"/>
      <c r="H154" s="344"/>
      <c r="I154" s="35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4.25" customHeight="1">
      <c r="A155" s="1"/>
      <c r="B155" s="1"/>
      <c r="C155" s="1"/>
      <c r="D155" s="1"/>
      <c r="E155" s="1"/>
      <c r="F155" s="1"/>
      <c r="G155" s="344"/>
      <c r="H155" s="344"/>
      <c r="I155" s="35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4.25" customHeight="1">
      <c r="A156" s="1"/>
      <c r="B156" s="1"/>
      <c r="C156" s="1"/>
      <c r="D156" s="1"/>
      <c r="E156" s="1"/>
      <c r="F156" s="1"/>
      <c r="G156" s="344"/>
      <c r="H156" s="344"/>
      <c r="I156" s="35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4.25" customHeight="1">
      <c r="A157" s="1"/>
      <c r="B157" s="1"/>
      <c r="C157" s="1"/>
      <c r="D157" s="1"/>
      <c r="E157" s="1"/>
      <c r="F157" s="1"/>
      <c r="G157" s="344"/>
      <c r="H157" s="344"/>
      <c r="I157" s="35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4.25" customHeight="1">
      <c r="A158" s="1"/>
      <c r="B158" s="1"/>
      <c r="C158" s="1"/>
      <c r="D158" s="1"/>
      <c r="E158" s="1"/>
      <c r="F158" s="1"/>
      <c r="G158" s="344"/>
      <c r="H158" s="344"/>
      <c r="I158" s="35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4.25" customHeight="1">
      <c r="A159" s="1"/>
      <c r="B159" s="1"/>
      <c r="C159" s="1"/>
      <c r="D159" s="1"/>
      <c r="E159" s="1"/>
      <c r="F159" s="1"/>
      <c r="G159" s="344"/>
      <c r="H159" s="344"/>
      <c r="I159" s="35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4.25" customHeight="1">
      <c r="A160" s="1"/>
      <c r="B160" s="1"/>
      <c r="C160" s="1"/>
      <c r="D160" s="1"/>
      <c r="E160" s="1"/>
      <c r="F160" s="1"/>
      <c r="G160" s="344"/>
      <c r="H160" s="344"/>
      <c r="I160" s="35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4.25" customHeight="1">
      <c r="A161" s="1"/>
      <c r="B161" s="1"/>
      <c r="C161" s="1"/>
      <c r="D161" s="1"/>
      <c r="E161" s="1"/>
      <c r="F161" s="1"/>
      <c r="G161" s="344"/>
      <c r="H161" s="344"/>
      <c r="I161" s="35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4.25" customHeight="1">
      <c r="A162" s="1"/>
      <c r="B162" s="1"/>
      <c r="C162" s="1"/>
      <c r="D162" s="1"/>
      <c r="E162" s="1"/>
      <c r="F162" s="1"/>
      <c r="G162" s="344"/>
      <c r="H162" s="344"/>
      <c r="I162" s="35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4.25" customHeight="1">
      <c r="A163" s="1"/>
      <c r="B163" s="1"/>
      <c r="C163" s="1"/>
      <c r="D163" s="1"/>
      <c r="E163" s="1"/>
      <c r="F163" s="1"/>
      <c r="G163" s="344"/>
      <c r="H163" s="344"/>
      <c r="I163" s="35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4.25" customHeight="1">
      <c r="A164" s="1"/>
      <c r="B164" s="1"/>
      <c r="C164" s="1"/>
      <c r="D164" s="1"/>
      <c r="E164" s="1"/>
      <c r="F164" s="1"/>
      <c r="G164" s="344"/>
      <c r="H164" s="344"/>
      <c r="I164" s="35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4.25" customHeight="1">
      <c r="A165" s="1"/>
      <c r="B165" s="1"/>
      <c r="C165" s="1"/>
      <c r="D165" s="1"/>
      <c r="E165" s="1"/>
      <c r="F165" s="1"/>
      <c r="G165" s="344"/>
      <c r="H165" s="344"/>
      <c r="I165" s="35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4.25" customHeight="1">
      <c r="A166" s="1"/>
      <c r="B166" s="1"/>
      <c r="C166" s="1"/>
      <c r="D166" s="1"/>
      <c r="E166" s="1"/>
      <c r="F166" s="1"/>
      <c r="G166" s="344"/>
      <c r="H166" s="344"/>
      <c r="I166" s="35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4.25" customHeight="1">
      <c r="A167" s="1"/>
      <c r="B167" s="1"/>
      <c r="C167" s="1"/>
      <c r="D167" s="1"/>
      <c r="E167" s="1"/>
      <c r="F167" s="1"/>
      <c r="G167" s="344"/>
      <c r="H167" s="344"/>
      <c r="I167" s="35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4.25" customHeight="1">
      <c r="A168" s="1"/>
      <c r="B168" s="1"/>
      <c r="C168" s="1"/>
      <c r="D168" s="1"/>
      <c r="E168" s="1"/>
      <c r="F168" s="1"/>
      <c r="G168" s="344"/>
      <c r="H168" s="344"/>
      <c r="I168" s="35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4.25" customHeight="1">
      <c r="A169" s="1"/>
      <c r="B169" s="1"/>
      <c r="C169" s="1"/>
      <c r="D169" s="1"/>
      <c r="E169" s="1"/>
      <c r="F169" s="1"/>
      <c r="G169" s="344"/>
      <c r="H169" s="344"/>
      <c r="I169" s="35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4.25" customHeight="1">
      <c r="A170" s="1"/>
      <c r="B170" s="1"/>
      <c r="C170" s="1"/>
      <c r="D170" s="1"/>
      <c r="E170" s="1"/>
      <c r="F170" s="1"/>
      <c r="G170" s="344"/>
      <c r="H170" s="344"/>
      <c r="I170" s="35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4.25" customHeight="1">
      <c r="A171" s="1"/>
      <c r="B171" s="1"/>
      <c r="C171" s="1"/>
      <c r="D171" s="1"/>
      <c r="E171" s="1"/>
      <c r="F171" s="1"/>
      <c r="G171" s="344"/>
      <c r="H171" s="344"/>
      <c r="I171" s="35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4.25" customHeight="1">
      <c r="A172" s="1"/>
      <c r="B172" s="1"/>
      <c r="C172" s="1"/>
      <c r="D172" s="1"/>
      <c r="E172" s="1"/>
      <c r="F172" s="1"/>
      <c r="G172" s="344"/>
      <c r="H172" s="344"/>
      <c r="I172" s="35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4.25" customHeight="1">
      <c r="A173" s="1"/>
      <c r="B173" s="1"/>
      <c r="C173" s="1"/>
      <c r="D173" s="1"/>
      <c r="E173" s="1"/>
      <c r="F173" s="1"/>
      <c r="G173" s="344"/>
      <c r="H173" s="344"/>
      <c r="I173" s="35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4.25" customHeight="1">
      <c r="A174" s="1"/>
      <c r="B174" s="1"/>
      <c r="C174" s="1"/>
      <c r="D174" s="1"/>
      <c r="E174" s="1"/>
      <c r="F174" s="1"/>
      <c r="G174" s="344"/>
      <c r="H174" s="344"/>
      <c r="I174" s="35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4.25" customHeight="1">
      <c r="A175" s="1"/>
      <c r="B175" s="1"/>
      <c r="C175" s="1"/>
      <c r="D175" s="1"/>
      <c r="E175" s="1"/>
      <c r="F175" s="1"/>
      <c r="G175" s="344"/>
      <c r="H175" s="344"/>
      <c r="I175" s="35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4.25" customHeight="1">
      <c r="A176" s="1"/>
      <c r="B176" s="1"/>
      <c r="C176" s="1"/>
      <c r="D176" s="1"/>
      <c r="E176" s="1"/>
      <c r="F176" s="1"/>
      <c r="G176" s="344"/>
      <c r="H176" s="344"/>
      <c r="I176" s="35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4.25" customHeight="1">
      <c r="A177" s="1"/>
      <c r="B177" s="1"/>
      <c r="C177" s="1"/>
      <c r="D177" s="1"/>
      <c r="E177" s="1"/>
      <c r="F177" s="1"/>
      <c r="G177" s="344"/>
      <c r="H177" s="344"/>
      <c r="I177" s="35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4.25" customHeight="1">
      <c r="A178" s="1"/>
      <c r="B178" s="1"/>
      <c r="C178" s="1"/>
      <c r="D178" s="1"/>
      <c r="E178" s="1"/>
      <c r="F178" s="1"/>
      <c r="G178" s="344"/>
      <c r="H178" s="344"/>
      <c r="I178" s="35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4.25" customHeight="1">
      <c r="A179" s="1"/>
      <c r="B179" s="1"/>
      <c r="C179" s="1"/>
      <c r="D179" s="1"/>
      <c r="E179" s="1"/>
      <c r="F179" s="1"/>
      <c r="G179" s="344"/>
      <c r="H179" s="344"/>
      <c r="I179" s="35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4.25" customHeight="1">
      <c r="A180" s="1"/>
      <c r="B180" s="1"/>
      <c r="C180" s="1"/>
      <c r="D180" s="1"/>
      <c r="E180" s="1"/>
      <c r="F180" s="1"/>
      <c r="G180" s="344"/>
      <c r="H180" s="344"/>
      <c r="I180" s="35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4.25" customHeight="1">
      <c r="A181" s="1"/>
      <c r="B181" s="1"/>
      <c r="C181" s="1"/>
      <c r="D181" s="1"/>
      <c r="E181" s="1"/>
      <c r="F181" s="1"/>
      <c r="G181" s="344"/>
      <c r="H181" s="344"/>
      <c r="I181" s="35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4.25" customHeight="1">
      <c r="A182" s="1"/>
      <c r="B182" s="1"/>
      <c r="C182" s="1"/>
      <c r="D182" s="1"/>
      <c r="E182" s="1"/>
      <c r="F182" s="1"/>
      <c r="G182" s="344"/>
      <c r="H182" s="344"/>
      <c r="I182" s="35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4.25" customHeight="1">
      <c r="A183" s="1"/>
      <c r="B183" s="1"/>
      <c r="C183" s="1"/>
      <c r="D183" s="1"/>
      <c r="E183" s="1"/>
      <c r="F183" s="1"/>
      <c r="G183" s="344"/>
      <c r="H183" s="344"/>
      <c r="I183" s="35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4.25" customHeight="1">
      <c r="A184" s="1"/>
      <c r="B184" s="1"/>
      <c r="C184" s="1"/>
      <c r="D184" s="1"/>
      <c r="E184" s="1"/>
      <c r="F184" s="1"/>
      <c r="G184" s="344"/>
      <c r="H184" s="344"/>
      <c r="I184" s="35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4.25" customHeight="1">
      <c r="A185" s="1"/>
      <c r="B185" s="1"/>
      <c r="C185" s="1"/>
      <c r="D185" s="1"/>
      <c r="E185" s="1"/>
      <c r="F185" s="1"/>
      <c r="G185" s="344"/>
      <c r="H185" s="344"/>
      <c r="I185" s="35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4.25" customHeight="1">
      <c r="A186" s="1"/>
      <c r="B186" s="1"/>
      <c r="C186" s="1"/>
      <c r="D186" s="1"/>
      <c r="E186" s="1"/>
      <c r="F186" s="1"/>
      <c r="G186" s="344"/>
      <c r="H186" s="344"/>
      <c r="I186" s="35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4.25" customHeight="1">
      <c r="A187" s="1"/>
      <c r="B187" s="1"/>
      <c r="C187" s="1"/>
      <c r="D187" s="1"/>
      <c r="E187" s="1"/>
      <c r="F187" s="1"/>
      <c r="G187" s="344"/>
      <c r="H187" s="344"/>
      <c r="I187" s="35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4.25" customHeight="1">
      <c r="A188" s="1"/>
      <c r="B188" s="1"/>
      <c r="C188" s="1"/>
      <c r="D188" s="1"/>
      <c r="E188" s="1"/>
      <c r="F188" s="1"/>
      <c r="G188" s="344"/>
      <c r="H188" s="344"/>
      <c r="I188" s="35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4.25" customHeight="1">
      <c r="A189" s="1"/>
      <c r="B189" s="1"/>
      <c r="C189" s="1"/>
      <c r="D189" s="1"/>
      <c r="E189" s="1"/>
      <c r="F189" s="1"/>
      <c r="G189" s="344"/>
      <c r="H189" s="344"/>
      <c r="I189" s="35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4.25" customHeight="1">
      <c r="A190" s="1"/>
      <c r="B190" s="1"/>
      <c r="C190" s="1"/>
      <c r="D190" s="1"/>
      <c r="E190" s="1"/>
      <c r="F190" s="1"/>
      <c r="G190" s="344"/>
      <c r="H190" s="344"/>
      <c r="I190" s="35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4.25" customHeight="1">
      <c r="A191" s="1"/>
      <c r="B191" s="1"/>
      <c r="C191" s="1"/>
      <c r="D191" s="1"/>
      <c r="E191" s="1"/>
      <c r="F191" s="1"/>
      <c r="G191" s="344"/>
      <c r="H191" s="344"/>
      <c r="I191" s="35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4.25" customHeight="1">
      <c r="A192" s="1"/>
      <c r="B192" s="1"/>
      <c r="C192" s="1"/>
      <c r="D192" s="1"/>
      <c r="E192" s="1"/>
      <c r="F192" s="1"/>
      <c r="G192" s="344"/>
      <c r="H192" s="344"/>
      <c r="I192" s="35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4.25" customHeight="1">
      <c r="A193" s="1"/>
      <c r="B193" s="1"/>
      <c r="C193" s="1"/>
      <c r="D193" s="1"/>
      <c r="E193" s="1"/>
      <c r="F193" s="1"/>
      <c r="G193" s="344"/>
      <c r="H193" s="344"/>
      <c r="I193" s="35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4.25" customHeight="1">
      <c r="A194" s="1"/>
      <c r="B194" s="1"/>
      <c r="C194" s="1"/>
      <c r="D194" s="1"/>
      <c r="E194" s="1"/>
      <c r="F194" s="1"/>
      <c r="G194" s="344"/>
      <c r="H194" s="344"/>
      <c r="I194" s="35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4.25" customHeight="1">
      <c r="A195" s="1"/>
      <c r="B195" s="1"/>
      <c r="C195" s="1"/>
      <c r="D195" s="1"/>
      <c r="E195" s="1"/>
      <c r="F195" s="1"/>
      <c r="G195" s="344"/>
      <c r="H195" s="344"/>
      <c r="I195" s="35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4.25" customHeight="1">
      <c r="A196" s="1"/>
      <c r="B196" s="1"/>
      <c r="C196" s="1"/>
      <c r="D196" s="1"/>
      <c r="E196" s="1"/>
      <c r="F196" s="1"/>
      <c r="G196" s="344"/>
      <c r="H196" s="344"/>
      <c r="I196" s="35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4.25" customHeight="1">
      <c r="A197" s="1"/>
      <c r="B197" s="1"/>
      <c r="C197" s="1"/>
      <c r="D197" s="1"/>
      <c r="E197" s="1"/>
      <c r="F197" s="1"/>
      <c r="G197" s="344"/>
      <c r="H197" s="344"/>
      <c r="I197" s="35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4.25" customHeight="1">
      <c r="A198" s="1"/>
      <c r="B198" s="1"/>
      <c r="C198" s="1"/>
      <c r="D198" s="1"/>
      <c r="E198" s="1"/>
      <c r="F198" s="1"/>
      <c r="G198" s="344"/>
      <c r="H198" s="344"/>
      <c r="I198" s="35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4.25" customHeight="1">
      <c r="A199" s="1"/>
      <c r="B199" s="1"/>
      <c r="C199" s="1"/>
      <c r="D199" s="1"/>
      <c r="E199" s="1"/>
      <c r="F199" s="1"/>
      <c r="G199" s="344"/>
      <c r="H199" s="344"/>
      <c r="I199" s="35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4.25" customHeight="1">
      <c r="A200" s="1"/>
      <c r="B200" s="1"/>
      <c r="C200" s="1"/>
      <c r="D200" s="1"/>
      <c r="E200" s="1"/>
      <c r="F200" s="1"/>
      <c r="G200" s="344"/>
      <c r="H200" s="344"/>
      <c r="I200" s="35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4.25" customHeight="1">
      <c r="A201" s="1"/>
      <c r="B201" s="1"/>
      <c r="C201" s="1"/>
      <c r="D201" s="1"/>
      <c r="E201" s="1"/>
      <c r="F201" s="1"/>
      <c r="G201" s="344"/>
      <c r="H201" s="344"/>
      <c r="I201" s="35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4.25" customHeight="1">
      <c r="A202" s="1"/>
      <c r="B202" s="1"/>
      <c r="C202" s="1"/>
      <c r="D202" s="1"/>
      <c r="E202" s="1"/>
      <c r="F202" s="1"/>
      <c r="G202" s="344"/>
      <c r="H202" s="344"/>
      <c r="I202" s="35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4.25" customHeight="1">
      <c r="A203" s="1"/>
      <c r="B203" s="1"/>
      <c r="C203" s="1"/>
      <c r="D203" s="1"/>
      <c r="E203" s="1"/>
      <c r="F203" s="1"/>
      <c r="G203" s="344"/>
      <c r="H203" s="344"/>
      <c r="I203" s="35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4.25" customHeight="1">
      <c r="A204" s="1"/>
      <c r="B204" s="1"/>
      <c r="C204" s="1"/>
      <c r="D204" s="1"/>
      <c r="E204" s="1"/>
      <c r="F204" s="1"/>
      <c r="G204" s="344"/>
      <c r="H204" s="344"/>
      <c r="I204" s="35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4.25" customHeight="1">
      <c r="A205" s="1"/>
      <c r="B205" s="1"/>
      <c r="C205" s="1"/>
      <c r="D205" s="1"/>
      <c r="E205" s="1"/>
      <c r="F205" s="1"/>
      <c r="G205" s="344"/>
      <c r="H205" s="344"/>
      <c r="I205" s="35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4.25" customHeight="1">
      <c r="A206" s="1"/>
      <c r="B206" s="1"/>
      <c r="C206" s="1"/>
      <c r="D206" s="1"/>
      <c r="E206" s="1"/>
      <c r="F206" s="1"/>
      <c r="G206" s="344"/>
      <c r="H206" s="344"/>
      <c r="I206" s="35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4.25" customHeight="1">
      <c r="A207" s="1"/>
      <c r="B207" s="1"/>
      <c r="C207" s="1"/>
      <c r="D207" s="1"/>
      <c r="E207" s="1"/>
      <c r="F207" s="1"/>
      <c r="G207" s="344"/>
      <c r="H207" s="344"/>
      <c r="I207" s="35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4.25" customHeight="1">
      <c r="A208" s="1"/>
      <c r="B208" s="1"/>
      <c r="C208" s="1"/>
      <c r="D208" s="1"/>
      <c r="E208" s="1"/>
      <c r="F208" s="1"/>
      <c r="G208" s="344"/>
      <c r="H208" s="344"/>
      <c r="I208" s="35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4.25" customHeight="1">
      <c r="A209" s="1"/>
      <c r="B209" s="1"/>
      <c r="C209" s="1"/>
      <c r="D209" s="1"/>
      <c r="E209" s="1"/>
      <c r="F209" s="1"/>
      <c r="G209" s="344"/>
      <c r="H209" s="344"/>
      <c r="I209" s="35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4.25" customHeight="1">
      <c r="A210" s="1"/>
      <c r="B210" s="1"/>
      <c r="C210" s="1"/>
      <c r="D210" s="1"/>
      <c r="E210" s="1"/>
      <c r="F210" s="1"/>
      <c r="G210" s="344"/>
      <c r="H210" s="344"/>
      <c r="I210" s="35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4.25" customHeight="1">
      <c r="A211" s="1"/>
      <c r="B211" s="1"/>
      <c r="C211" s="1"/>
      <c r="D211" s="1"/>
      <c r="E211" s="1"/>
      <c r="F211" s="1"/>
      <c r="G211" s="344"/>
      <c r="H211" s="344"/>
      <c r="I211" s="35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4.25" customHeight="1">
      <c r="A212" s="1"/>
      <c r="B212" s="1"/>
      <c r="C212" s="1"/>
      <c r="D212" s="1"/>
      <c r="E212" s="1"/>
      <c r="F212" s="1"/>
      <c r="G212" s="344"/>
      <c r="H212" s="344"/>
      <c r="I212" s="35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4.25" customHeight="1">
      <c r="A213" s="1"/>
      <c r="B213" s="1"/>
      <c r="C213" s="1"/>
      <c r="D213" s="1"/>
      <c r="E213" s="1"/>
      <c r="F213" s="1"/>
      <c r="G213" s="344"/>
      <c r="H213" s="344"/>
      <c r="I213" s="35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4.25" customHeight="1">
      <c r="A214" s="1"/>
      <c r="B214" s="1"/>
      <c r="C214" s="1"/>
      <c r="D214" s="1"/>
      <c r="E214" s="1"/>
      <c r="F214" s="1"/>
      <c r="G214" s="344"/>
      <c r="H214" s="344"/>
      <c r="I214" s="35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4.25" customHeight="1">
      <c r="A215" s="1"/>
      <c r="B215" s="1"/>
      <c r="C215" s="1"/>
      <c r="D215" s="1"/>
      <c r="E215" s="1"/>
      <c r="F215" s="1"/>
      <c r="G215" s="344"/>
      <c r="H215" s="344"/>
      <c r="I215" s="35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4.25" customHeight="1">
      <c r="A216" s="1"/>
      <c r="B216" s="1"/>
      <c r="C216" s="1"/>
      <c r="D216" s="1"/>
      <c r="E216" s="1"/>
      <c r="F216" s="1"/>
      <c r="G216" s="344"/>
      <c r="H216" s="344"/>
      <c r="I216" s="35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4.25" customHeight="1">
      <c r="A217" s="1"/>
      <c r="B217" s="1"/>
      <c r="C217" s="1"/>
      <c r="D217" s="1"/>
      <c r="E217" s="1"/>
      <c r="F217" s="1"/>
      <c r="G217" s="344"/>
      <c r="H217" s="344"/>
      <c r="I217" s="35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4.25" customHeight="1">
      <c r="A218" s="1"/>
      <c r="B218" s="1"/>
      <c r="C218" s="1"/>
      <c r="D218" s="1"/>
      <c r="E218" s="1"/>
      <c r="F218" s="1"/>
      <c r="G218" s="344"/>
      <c r="H218" s="344"/>
      <c r="I218" s="35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4.25" customHeight="1">
      <c r="A219" s="1"/>
      <c r="B219" s="1"/>
      <c r="C219" s="1"/>
      <c r="D219" s="1"/>
      <c r="E219" s="1"/>
      <c r="F219" s="1"/>
      <c r="G219" s="344"/>
      <c r="H219" s="344"/>
      <c r="I219" s="35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4.25" customHeight="1">
      <c r="A220" s="1"/>
      <c r="B220" s="1"/>
      <c r="C220" s="1"/>
      <c r="D220" s="1"/>
      <c r="E220" s="1"/>
      <c r="F220" s="1"/>
      <c r="G220" s="344"/>
      <c r="H220" s="344"/>
      <c r="I220" s="35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4.25" customHeight="1">
      <c r="A221" s="1"/>
      <c r="B221" s="1"/>
      <c r="C221" s="1"/>
      <c r="D221" s="1"/>
      <c r="E221" s="1"/>
      <c r="F221" s="1"/>
      <c r="G221" s="344"/>
      <c r="H221" s="344"/>
      <c r="I221" s="35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4.25" customHeight="1">
      <c r="A222" s="1"/>
      <c r="B222" s="1"/>
      <c r="C222" s="1"/>
      <c r="D222" s="1"/>
      <c r="E222" s="1"/>
      <c r="F222" s="1"/>
      <c r="G222" s="344"/>
      <c r="H222" s="344"/>
      <c r="I222" s="35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4.25" customHeight="1">
      <c r="A223" s="1"/>
      <c r="B223" s="1"/>
      <c r="C223" s="1"/>
      <c r="D223" s="1"/>
      <c r="E223" s="1"/>
      <c r="F223" s="1"/>
      <c r="G223" s="344"/>
      <c r="H223" s="344"/>
      <c r="I223" s="35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4.25" customHeight="1">
      <c r="A224" s="1"/>
      <c r="B224" s="1"/>
      <c r="C224" s="1"/>
      <c r="D224" s="1"/>
      <c r="E224" s="1"/>
      <c r="F224" s="1"/>
      <c r="G224" s="344"/>
      <c r="H224" s="344"/>
      <c r="I224" s="35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4.25" customHeight="1">
      <c r="A225" s="1"/>
      <c r="B225" s="1"/>
      <c r="C225" s="1"/>
      <c r="D225" s="1"/>
      <c r="E225" s="1"/>
      <c r="F225" s="1"/>
      <c r="G225" s="344"/>
      <c r="H225" s="344"/>
      <c r="I225" s="35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4.25" customHeight="1">
      <c r="A226" s="1"/>
      <c r="B226" s="1"/>
      <c r="C226" s="1"/>
      <c r="D226" s="1"/>
      <c r="E226" s="1"/>
      <c r="F226" s="1"/>
      <c r="G226" s="344"/>
      <c r="H226" s="344"/>
      <c r="I226" s="35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4.25" customHeight="1">
      <c r="A227" s="1"/>
      <c r="B227" s="1"/>
      <c r="C227" s="1"/>
      <c r="D227" s="1"/>
      <c r="E227" s="1"/>
      <c r="F227" s="1"/>
      <c r="G227" s="344"/>
      <c r="H227" s="344"/>
      <c r="I227" s="35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4.25" customHeight="1">
      <c r="A228" s="1"/>
      <c r="B228" s="1"/>
      <c r="C228" s="1"/>
      <c r="D228" s="1"/>
      <c r="E228" s="1"/>
      <c r="F228" s="1"/>
      <c r="G228" s="344"/>
      <c r="H228" s="344"/>
      <c r="I228" s="35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4.25" customHeight="1">
      <c r="A229" s="1"/>
      <c r="B229" s="1"/>
      <c r="C229" s="1"/>
      <c r="D229" s="1"/>
      <c r="E229" s="1"/>
      <c r="F229" s="1"/>
      <c r="G229" s="344"/>
      <c r="H229" s="344"/>
      <c r="I229" s="35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4.25" customHeight="1">
      <c r="A230" s="1"/>
      <c r="B230" s="1"/>
      <c r="C230" s="1"/>
      <c r="D230" s="1"/>
      <c r="E230" s="1"/>
      <c r="F230" s="1"/>
      <c r="G230" s="344"/>
      <c r="H230" s="344"/>
      <c r="I230" s="35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4.25" customHeight="1">
      <c r="A231" s="1"/>
      <c r="B231" s="1"/>
      <c r="C231" s="1"/>
      <c r="D231" s="1"/>
      <c r="E231" s="1"/>
      <c r="F231" s="1"/>
      <c r="G231" s="344"/>
      <c r="H231" s="344"/>
      <c r="I231" s="35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4.25" customHeight="1">
      <c r="A232" s="1"/>
      <c r="B232" s="1"/>
      <c r="C232" s="1"/>
      <c r="D232" s="1"/>
      <c r="E232" s="1"/>
      <c r="F232" s="1"/>
      <c r="G232" s="344"/>
      <c r="H232" s="344"/>
      <c r="I232" s="35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4.25" customHeight="1">
      <c r="A233" s="1"/>
      <c r="B233" s="1"/>
      <c r="C233" s="1"/>
      <c r="D233" s="1"/>
      <c r="E233" s="1"/>
      <c r="F233" s="1"/>
      <c r="G233" s="344"/>
      <c r="H233" s="344"/>
      <c r="I233" s="35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4.25" customHeight="1">
      <c r="A234" s="1"/>
      <c r="B234" s="1"/>
      <c r="C234" s="1"/>
      <c r="D234" s="1"/>
      <c r="E234" s="1"/>
      <c r="F234" s="1"/>
      <c r="G234" s="344"/>
      <c r="H234" s="344"/>
      <c r="I234" s="35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4.25" customHeight="1">
      <c r="A235" s="1"/>
      <c r="B235" s="1"/>
      <c r="C235" s="1"/>
      <c r="D235" s="1"/>
      <c r="E235" s="1"/>
      <c r="F235" s="1"/>
      <c r="G235" s="344"/>
      <c r="H235" s="344"/>
      <c r="I235" s="35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4.25" customHeight="1">
      <c r="A236" s="1"/>
      <c r="B236" s="1"/>
      <c r="C236" s="1"/>
      <c r="D236" s="1"/>
      <c r="E236" s="1"/>
      <c r="F236" s="1"/>
      <c r="G236" s="344"/>
      <c r="H236" s="344"/>
      <c r="I236" s="35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4.25" customHeight="1">
      <c r="A237" s="1"/>
      <c r="B237" s="1"/>
      <c r="C237" s="1"/>
      <c r="D237" s="1"/>
      <c r="E237" s="1"/>
      <c r="F237" s="1"/>
      <c r="G237" s="344"/>
      <c r="H237" s="344"/>
      <c r="I237" s="35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4.25" customHeight="1">
      <c r="A238" s="1"/>
      <c r="B238" s="1"/>
      <c r="C238" s="1"/>
      <c r="D238" s="1"/>
      <c r="E238" s="1"/>
      <c r="F238" s="1"/>
      <c r="G238" s="344"/>
      <c r="H238" s="344"/>
      <c r="I238" s="35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4.25" customHeight="1">
      <c r="A239" s="1"/>
      <c r="B239" s="1"/>
      <c r="C239" s="1"/>
      <c r="D239" s="1"/>
      <c r="E239" s="1"/>
      <c r="F239" s="1"/>
      <c r="G239" s="344"/>
      <c r="H239" s="344"/>
      <c r="I239" s="35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4.25" customHeight="1">
      <c r="A240" s="1"/>
      <c r="B240" s="1"/>
      <c r="C240" s="1"/>
      <c r="D240" s="1"/>
      <c r="E240" s="1"/>
      <c r="F240" s="1"/>
      <c r="G240" s="344"/>
      <c r="H240" s="344"/>
      <c r="I240" s="35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4.25" customHeight="1">
      <c r="A241" s="1"/>
      <c r="B241" s="1"/>
      <c r="C241" s="1"/>
      <c r="D241" s="1"/>
      <c r="E241" s="1"/>
      <c r="F241" s="1"/>
      <c r="G241" s="344"/>
      <c r="H241" s="344"/>
      <c r="I241" s="35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4.25" customHeight="1">
      <c r="A242" s="1"/>
      <c r="B242" s="1"/>
      <c r="C242" s="1"/>
      <c r="D242" s="1"/>
      <c r="E242" s="1"/>
      <c r="F242" s="1"/>
      <c r="G242" s="344"/>
      <c r="H242" s="344"/>
      <c r="I242" s="35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4.25" customHeight="1">
      <c r="A243" s="1"/>
      <c r="B243" s="1"/>
      <c r="C243" s="1"/>
      <c r="D243" s="1"/>
      <c r="E243" s="1"/>
      <c r="F243" s="1"/>
      <c r="G243" s="344"/>
      <c r="H243" s="344"/>
      <c r="I243" s="35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4.25" customHeight="1">
      <c r="A244" s="1"/>
      <c r="B244" s="1"/>
      <c r="C244" s="1"/>
      <c r="D244" s="1"/>
      <c r="E244" s="1"/>
      <c r="F244" s="1"/>
      <c r="G244" s="344"/>
      <c r="H244" s="344"/>
      <c r="I244" s="35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4.25" customHeight="1">
      <c r="A245" s="1"/>
      <c r="B245" s="1"/>
      <c r="C245" s="1"/>
      <c r="D245" s="1"/>
      <c r="E245" s="1"/>
      <c r="F245" s="1"/>
      <c r="G245" s="344"/>
      <c r="H245" s="344"/>
      <c r="I245" s="35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4.25" customHeight="1">
      <c r="A246" s="1"/>
      <c r="B246" s="1"/>
      <c r="C246" s="1"/>
      <c r="D246" s="1"/>
      <c r="E246" s="1"/>
      <c r="F246" s="1"/>
      <c r="G246" s="344"/>
      <c r="H246" s="344"/>
      <c r="I246" s="35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4.25" customHeight="1">
      <c r="A247" s="1"/>
      <c r="B247" s="1"/>
      <c r="C247" s="1"/>
      <c r="D247" s="1"/>
      <c r="E247" s="1"/>
      <c r="F247" s="1"/>
      <c r="G247" s="344"/>
      <c r="H247" s="344"/>
      <c r="I247" s="35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4.25" customHeight="1">
      <c r="A248" s="1"/>
      <c r="B248" s="1"/>
      <c r="C248" s="1"/>
      <c r="D248" s="1"/>
      <c r="E248" s="1"/>
      <c r="F248" s="1"/>
      <c r="G248" s="344"/>
      <c r="H248" s="344"/>
      <c r="I248" s="35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4.25" customHeight="1">
      <c r="A249" s="1"/>
      <c r="B249" s="1"/>
      <c r="C249" s="1"/>
      <c r="D249" s="1"/>
      <c r="E249" s="1"/>
      <c r="F249" s="1"/>
      <c r="G249" s="344"/>
      <c r="H249" s="344"/>
      <c r="I249" s="35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4.25" customHeight="1">
      <c r="A250" s="1"/>
      <c r="B250" s="1"/>
      <c r="C250" s="1"/>
      <c r="D250" s="1"/>
      <c r="E250" s="1"/>
      <c r="F250" s="1"/>
      <c r="G250" s="344"/>
      <c r="H250" s="344"/>
      <c r="I250" s="35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4.25" customHeight="1">
      <c r="A251" s="1"/>
      <c r="B251" s="1"/>
      <c r="C251" s="1"/>
      <c r="D251" s="1"/>
      <c r="E251" s="1"/>
      <c r="F251" s="1"/>
      <c r="G251" s="344"/>
      <c r="H251" s="344"/>
      <c r="I251" s="35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4.25" customHeight="1">
      <c r="A252" s="1"/>
      <c r="B252" s="1"/>
      <c r="C252" s="1"/>
      <c r="D252" s="1"/>
      <c r="E252" s="1"/>
      <c r="F252" s="1"/>
      <c r="G252" s="344"/>
      <c r="H252" s="344"/>
      <c r="I252" s="35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4.25" customHeight="1">
      <c r="A253" s="1"/>
      <c r="B253" s="1"/>
      <c r="C253" s="1"/>
      <c r="D253" s="1"/>
      <c r="E253" s="1"/>
      <c r="F253" s="1"/>
      <c r="G253" s="344"/>
      <c r="H253" s="344"/>
      <c r="I253" s="35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4.25" customHeight="1">
      <c r="A254" s="1"/>
      <c r="B254" s="1"/>
      <c r="C254" s="1"/>
      <c r="D254" s="1"/>
      <c r="E254" s="1"/>
      <c r="F254" s="1"/>
      <c r="G254" s="344"/>
      <c r="H254" s="344"/>
      <c r="I254" s="35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4.25" customHeight="1">
      <c r="A255" s="1"/>
      <c r="B255" s="1"/>
      <c r="C255" s="1"/>
      <c r="D255" s="1"/>
      <c r="E255" s="1"/>
      <c r="F255" s="1"/>
      <c r="G255" s="344"/>
      <c r="H255" s="344"/>
      <c r="I255" s="35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4.25" customHeight="1">
      <c r="A256" s="1"/>
      <c r="B256" s="1"/>
      <c r="C256" s="1"/>
      <c r="D256" s="1"/>
      <c r="E256" s="1"/>
      <c r="F256" s="1"/>
      <c r="G256" s="344"/>
      <c r="H256" s="344"/>
      <c r="I256" s="35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4.25" customHeight="1">
      <c r="A257" s="1"/>
      <c r="B257" s="1"/>
      <c r="C257" s="1"/>
      <c r="D257" s="1"/>
      <c r="E257" s="1"/>
      <c r="F257" s="1"/>
      <c r="G257" s="344"/>
      <c r="H257" s="344"/>
      <c r="I257" s="35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4.25" customHeight="1">
      <c r="A258" s="1"/>
      <c r="B258" s="1"/>
      <c r="C258" s="1"/>
      <c r="D258" s="1"/>
      <c r="E258" s="1"/>
      <c r="F258" s="1"/>
      <c r="G258" s="344"/>
      <c r="H258" s="344"/>
      <c r="I258" s="35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4.25" customHeight="1">
      <c r="A259" s="1"/>
      <c r="B259" s="1"/>
      <c r="C259" s="1"/>
      <c r="D259" s="1"/>
      <c r="E259" s="1"/>
      <c r="F259" s="1"/>
      <c r="G259" s="344"/>
      <c r="H259" s="344"/>
      <c r="I259" s="35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4.25" customHeight="1">
      <c r="A260" s="1"/>
      <c r="B260" s="1"/>
      <c r="C260" s="1"/>
      <c r="D260" s="1"/>
      <c r="E260" s="1"/>
      <c r="F260" s="1"/>
      <c r="G260" s="344"/>
      <c r="H260" s="344"/>
      <c r="I260" s="35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4.25" customHeight="1">
      <c r="A261" s="1"/>
      <c r="B261" s="1"/>
      <c r="C261" s="1"/>
      <c r="D261" s="1"/>
      <c r="E261" s="1"/>
      <c r="F261" s="1"/>
      <c r="G261" s="344"/>
      <c r="H261" s="344"/>
      <c r="I261" s="35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4.25" customHeight="1">
      <c r="A262" s="1"/>
      <c r="B262" s="1"/>
      <c r="C262" s="1"/>
      <c r="D262" s="1"/>
      <c r="E262" s="1"/>
      <c r="F262" s="1"/>
      <c r="G262" s="344"/>
      <c r="H262" s="344"/>
      <c r="I262" s="35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4.25" customHeight="1">
      <c r="A263" s="1"/>
      <c r="B263" s="1"/>
      <c r="C263" s="1"/>
      <c r="D263" s="1"/>
      <c r="E263" s="1"/>
      <c r="F263" s="1"/>
      <c r="G263" s="344"/>
      <c r="H263" s="344"/>
      <c r="I263" s="35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4.25" customHeight="1">
      <c r="A264" s="1"/>
      <c r="B264" s="1"/>
      <c r="C264" s="1"/>
      <c r="D264" s="1"/>
      <c r="E264" s="1"/>
      <c r="F264" s="1"/>
      <c r="G264" s="344"/>
      <c r="H264" s="344"/>
      <c r="I264" s="35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4.25" customHeight="1">
      <c r="A265" s="1"/>
      <c r="B265" s="1"/>
      <c r="C265" s="1"/>
      <c r="D265" s="1"/>
      <c r="E265" s="1"/>
      <c r="F265" s="1"/>
      <c r="G265" s="344"/>
      <c r="H265" s="344"/>
      <c r="I265" s="35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4.25" customHeight="1">
      <c r="A266" s="1"/>
      <c r="B266" s="1"/>
      <c r="C266" s="1"/>
      <c r="D266" s="1"/>
      <c r="E266" s="1"/>
      <c r="F266" s="1"/>
      <c r="G266" s="344"/>
      <c r="H266" s="344"/>
      <c r="I266" s="35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4.25" customHeight="1">
      <c r="A267" s="1"/>
      <c r="B267" s="1"/>
      <c r="C267" s="1"/>
      <c r="D267" s="1"/>
      <c r="E267" s="1"/>
      <c r="F267" s="1"/>
      <c r="G267" s="344"/>
      <c r="H267" s="344"/>
      <c r="I267" s="35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4.25" customHeight="1">
      <c r="A268" s="1"/>
      <c r="B268" s="1"/>
      <c r="C268" s="1"/>
      <c r="D268" s="1"/>
      <c r="E268" s="1"/>
      <c r="F268" s="1"/>
      <c r="G268" s="344"/>
      <c r="H268" s="344"/>
      <c r="I268" s="35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4.25" customHeight="1">
      <c r="A269" s="1"/>
      <c r="B269" s="1"/>
      <c r="C269" s="1"/>
      <c r="D269" s="1"/>
      <c r="E269" s="1"/>
      <c r="F269" s="1"/>
      <c r="G269" s="344"/>
      <c r="H269" s="344"/>
      <c r="I269" s="35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4.25" customHeight="1">
      <c r="A270" s="1"/>
      <c r="B270" s="1"/>
      <c r="C270" s="1"/>
      <c r="D270" s="1"/>
      <c r="E270" s="1"/>
      <c r="F270" s="1"/>
      <c r="G270" s="344"/>
      <c r="H270" s="344"/>
      <c r="I270" s="35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4.25" customHeight="1">
      <c r="A271" s="1"/>
      <c r="B271" s="1"/>
      <c r="C271" s="1"/>
      <c r="D271" s="1"/>
      <c r="E271" s="1"/>
      <c r="F271" s="1"/>
      <c r="G271" s="344"/>
      <c r="H271" s="344"/>
      <c r="I271" s="35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4.25" customHeight="1">
      <c r="A272" s="1"/>
      <c r="B272" s="1"/>
      <c r="C272" s="1"/>
      <c r="D272" s="1"/>
      <c r="E272" s="1"/>
      <c r="F272" s="1"/>
      <c r="G272" s="344"/>
      <c r="H272" s="344"/>
      <c r="I272" s="35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4.25" customHeight="1">
      <c r="A273" s="1"/>
      <c r="B273" s="1"/>
      <c r="C273" s="1"/>
      <c r="D273" s="1"/>
      <c r="E273" s="1"/>
      <c r="F273" s="1"/>
      <c r="G273" s="344"/>
      <c r="H273" s="344"/>
      <c r="I273" s="35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4.25" customHeight="1">
      <c r="A274" s="1"/>
      <c r="B274" s="1"/>
      <c r="C274" s="1"/>
      <c r="D274" s="1"/>
      <c r="E274" s="1"/>
      <c r="F274" s="1"/>
      <c r="G274" s="344"/>
      <c r="H274" s="344"/>
      <c r="I274" s="35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4.25" customHeight="1">
      <c r="A275" s="1"/>
      <c r="B275" s="1"/>
      <c r="C275" s="1"/>
      <c r="D275" s="1"/>
      <c r="E275" s="1"/>
      <c r="F275" s="1"/>
      <c r="G275" s="344"/>
      <c r="H275" s="344"/>
      <c r="I275" s="35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4.25" customHeight="1">
      <c r="A276" s="1"/>
      <c r="B276" s="1"/>
      <c r="C276" s="1"/>
      <c r="D276" s="1"/>
      <c r="E276" s="1"/>
      <c r="F276" s="1"/>
      <c r="G276" s="344"/>
      <c r="H276" s="344"/>
      <c r="I276" s="35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4.25" customHeight="1">
      <c r="A277" s="1"/>
      <c r="B277" s="1"/>
      <c r="C277" s="1"/>
      <c r="D277" s="1"/>
      <c r="E277" s="1"/>
      <c r="F277" s="1"/>
      <c r="G277" s="344"/>
      <c r="H277" s="344"/>
      <c r="I277" s="35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4.25" customHeight="1">
      <c r="A278" s="1"/>
      <c r="B278" s="1"/>
      <c r="C278" s="1"/>
      <c r="D278" s="1"/>
      <c r="E278" s="1"/>
      <c r="F278" s="1"/>
      <c r="G278" s="344"/>
      <c r="H278" s="344"/>
      <c r="I278" s="35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4.25" customHeight="1">
      <c r="A279" s="1"/>
      <c r="B279" s="1"/>
      <c r="C279" s="1"/>
      <c r="D279" s="1"/>
      <c r="E279" s="1"/>
      <c r="F279" s="1"/>
      <c r="G279" s="344"/>
      <c r="H279" s="344"/>
      <c r="I279" s="35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4.25" customHeight="1">
      <c r="A280" s="1"/>
      <c r="B280" s="1"/>
      <c r="C280" s="1"/>
      <c r="D280" s="1"/>
      <c r="E280" s="1"/>
      <c r="F280" s="1"/>
      <c r="G280" s="344"/>
      <c r="H280" s="344"/>
      <c r="I280" s="35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4.25" customHeight="1">
      <c r="A281" s="1"/>
      <c r="B281" s="1"/>
      <c r="C281" s="1"/>
      <c r="D281" s="1"/>
      <c r="E281" s="1"/>
      <c r="F281" s="1"/>
      <c r="G281" s="344"/>
      <c r="H281" s="344"/>
      <c r="I281" s="35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4.25" customHeight="1">
      <c r="A282" s="1"/>
      <c r="B282" s="1"/>
      <c r="C282" s="1"/>
      <c r="D282" s="1"/>
      <c r="E282" s="1"/>
      <c r="F282" s="1"/>
      <c r="G282" s="344"/>
      <c r="H282" s="344"/>
      <c r="I282" s="35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4.25" customHeight="1">
      <c r="A283" s="1"/>
      <c r="B283" s="1"/>
      <c r="C283" s="1"/>
      <c r="D283" s="1"/>
      <c r="E283" s="1"/>
      <c r="F283" s="1"/>
      <c r="G283" s="344"/>
      <c r="H283" s="344"/>
      <c r="I283" s="35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4.25" customHeight="1">
      <c r="A284" s="1"/>
      <c r="B284" s="1"/>
      <c r="C284" s="1"/>
      <c r="D284" s="1"/>
      <c r="E284" s="1"/>
      <c r="F284" s="1"/>
      <c r="G284" s="344"/>
      <c r="H284" s="344"/>
      <c r="I284" s="35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4.25" customHeight="1">
      <c r="A285" s="1"/>
      <c r="B285" s="1"/>
      <c r="C285" s="1"/>
      <c r="D285" s="1"/>
      <c r="E285" s="1"/>
      <c r="F285" s="1"/>
      <c r="G285" s="344"/>
      <c r="H285" s="344"/>
      <c r="I285" s="35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4.25" customHeight="1">
      <c r="A286" s="1"/>
      <c r="B286" s="1"/>
      <c r="C286" s="1"/>
      <c r="D286" s="1"/>
      <c r="E286" s="1"/>
      <c r="F286" s="1"/>
      <c r="G286" s="344"/>
      <c r="H286" s="344"/>
      <c r="I286" s="35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4.25" customHeight="1">
      <c r="A287" s="1"/>
      <c r="B287" s="1"/>
      <c r="C287" s="1"/>
      <c r="D287" s="1"/>
      <c r="E287" s="1"/>
      <c r="F287" s="1"/>
      <c r="G287" s="344"/>
      <c r="H287" s="344"/>
      <c r="I287" s="35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4.25" customHeight="1">
      <c r="A288" s="1"/>
      <c r="B288" s="1"/>
      <c r="C288" s="1"/>
      <c r="D288" s="1"/>
      <c r="E288" s="1"/>
      <c r="F288" s="1"/>
      <c r="G288" s="344"/>
      <c r="H288" s="344"/>
      <c r="I288" s="35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4.25" customHeight="1">
      <c r="A289" s="1"/>
      <c r="B289" s="1"/>
      <c r="C289" s="1"/>
      <c r="D289" s="1"/>
      <c r="E289" s="1"/>
      <c r="F289" s="1"/>
      <c r="G289" s="344"/>
      <c r="H289" s="344"/>
      <c r="I289" s="35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4.25" customHeight="1">
      <c r="A290" s="1"/>
      <c r="B290" s="1"/>
      <c r="C290" s="1"/>
      <c r="D290" s="1"/>
      <c r="E290" s="1"/>
      <c r="F290" s="1"/>
      <c r="G290" s="344"/>
      <c r="H290" s="344"/>
      <c r="I290" s="35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4.25" customHeight="1">
      <c r="A291" s="1"/>
      <c r="B291" s="1"/>
      <c r="C291" s="1"/>
      <c r="D291" s="1"/>
      <c r="E291" s="1"/>
      <c r="F291" s="1"/>
      <c r="G291" s="344"/>
      <c r="H291" s="344"/>
      <c r="I291" s="35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4.25" customHeight="1">
      <c r="A292" s="1"/>
      <c r="B292" s="1"/>
      <c r="C292" s="1"/>
      <c r="D292" s="1"/>
      <c r="E292" s="1"/>
      <c r="F292" s="1"/>
      <c r="G292" s="344"/>
      <c r="H292" s="344"/>
      <c r="I292" s="35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4.25" customHeight="1">
      <c r="A293" s="1"/>
      <c r="B293" s="1"/>
      <c r="C293" s="1"/>
      <c r="D293" s="1"/>
      <c r="E293" s="1"/>
      <c r="F293" s="1"/>
      <c r="G293" s="344"/>
      <c r="H293" s="344"/>
      <c r="I293" s="35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4.25" customHeight="1">
      <c r="A294" s="1"/>
      <c r="B294" s="1"/>
      <c r="C294" s="1"/>
      <c r="D294" s="1"/>
      <c r="E294" s="1"/>
      <c r="F294" s="1"/>
      <c r="G294" s="344"/>
      <c r="H294" s="344"/>
      <c r="I294" s="35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4.25" customHeight="1">
      <c r="A295" s="1"/>
      <c r="B295" s="1"/>
      <c r="C295" s="1"/>
      <c r="D295" s="1"/>
      <c r="E295" s="1"/>
      <c r="F295" s="1"/>
      <c r="G295" s="344"/>
      <c r="H295" s="344"/>
      <c r="I295" s="35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4.25" customHeight="1">
      <c r="A296" s="1"/>
      <c r="B296" s="1"/>
      <c r="C296" s="1"/>
      <c r="D296" s="1"/>
      <c r="E296" s="1"/>
      <c r="F296" s="1"/>
      <c r="G296" s="344"/>
      <c r="H296" s="344"/>
      <c r="I296" s="35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4.25" customHeight="1">
      <c r="A297" s="1"/>
      <c r="B297" s="1"/>
      <c r="C297" s="1"/>
      <c r="D297" s="1"/>
      <c r="E297" s="1"/>
      <c r="F297" s="1"/>
      <c r="G297" s="344"/>
      <c r="H297" s="344"/>
      <c r="I297" s="35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4.25" customHeight="1">
      <c r="A298" s="1"/>
      <c r="B298" s="1"/>
      <c r="C298" s="1"/>
      <c r="D298" s="1"/>
      <c r="E298" s="1"/>
      <c r="F298" s="1"/>
      <c r="G298" s="344"/>
      <c r="H298" s="344"/>
      <c r="I298" s="35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4.25" customHeight="1">
      <c r="A299" s="1"/>
      <c r="B299" s="1"/>
      <c r="C299" s="1"/>
      <c r="D299" s="1"/>
      <c r="E299" s="1"/>
      <c r="F299" s="1"/>
      <c r="G299" s="344"/>
      <c r="H299" s="344"/>
      <c r="I299" s="35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4.25" customHeight="1">
      <c r="A300" s="1"/>
      <c r="B300" s="1"/>
      <c r="C300" s="1"/>
      <c r="D300" s="1"/>
      <c r="E300" s="1"/>
      <c r="F300" s="1"/>
      <c r="G300" s="344"/>
      <c r="H300" s="344"/>
      <c r="I300" s="35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4.25" customHeight="1">
      <c r="A301" s="1"/>
      <c r="B301" s="1"/>
      <c r="C301" s="1"/>
      <c r="D301" s="1"/>
      <c r="E301" s="1"/>
      <c r="F301" s="1"/>
      <c r="G301" s="344"/>
      <c r="H301" s="344"/>
      <c r="I301" s="35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4.25" customHeight="1">
      <c r="A302" s="1"/>
      <c r="B302" s="1"/>
      <c r="C302" s="1"/>
      <c r="D302" s="1"/>
      <c r="E302" s="1"/>
      <c r="F302" s="1"/>
      <c r="G302" s="344"/>
      <c r="H302" s="344"/>
      <c r="I302" s="35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4.25" customHeight="1">
      <c r="A303" s="1"/>
      <c r="B303" s="1"/>
      <c r="C303" s="1"/>
      <c r="D303" s="1"/>
      <c r="E303" s="1"/>
      <c r="F303" s="1"/>
      <c r="G303" s="344"/>
      <c r="H303" s="344"/>
      <c r="I303" s="35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4.25" customHeight="1">
      <c r="A304" s="1"/>
      <c r="B304" s="1"/>
      <c r="C304" s="1"/>
      <c r="D304" s="1"/>
      <c r="E304" s="1"/>
      <c r="F304" s="1"/>
      <c r="G304" s="344"/>
      <c r="H304" s="344"/>
      <c r="I304" s="35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4.25" customHeight="1">
      <c r="A305" s="1"/>
      <c r="B305" s="1"/>
      <c r="C305" s="1"/>
      <c r="D305" s="1"/>
      <c r="E305" s="1"/>
      <c r="F305" s="1"/>
      <c r="G305" s="344"/>
      <c r="H305" s="344"/>
      <c r="I305" s="35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4.25" customHeight="1">
      <c r="A306" s="1"/>
      <c r="B306" s="1"/>
      <c r="C306" s="1"/>
      <c r="D306" s="1"/>
      <c r="E306" s="1"/>
      <c r="F306" s="1"/>
      <c r="G306" s="344"/>
      <c r="H306" s="344"/>
      <c r="I306" s="35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4.25" customHeight="1">
      <c r="A307" s="1"/>
      <c r="B307" s="1"/>
      <c r="C307" s="1"/>
      <c r="D307" s="1"/>
      <c r="E307" s="1"/>
      <c r="F307" s="1"/>
      <c r="G307" s="344"/>
      <c r="H307" s="344"/>
      <c r="I307" s="35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4.25" customHeight="1">
      <c r="A308" s="1"/>
      <c r="B308" s="1"/>
      <c r="C308" s="1"/>
      <c r="D308" s="1"/>
      <c r="E308" s="1"/>
      <c r="F308" s="1"/>
      <c r="G308" s="344"/>
      <c r="H308" s="344"/>
      <c r="I308" s="35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4.25" customHeight="1">
      <c r="A309" s="1"/>
      <c r="B309" s="1"/>
      <c r="C309" s="1"/>
      <c r="D309" s="1"/>
      <c r="E309" s="1"/>
      <c r="F309" s="1"/>
      <c r="G309" s="344"/>
      <c r="H309" s="344"/>
      <c r="I309" s="35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4.25" customHeight="1">
      <c r="A310" s="1"/>
      <c r="B310" s="1"/>
      <c r="C310" s="1"/>
      <c r="D310" s="1"/>
      <c r="E310" s="1"/>
      <c r="F310" s="1"/>
      <c r="G310" s="344"/>
      <c r="H310" s="344"/>
      <c r="I310" s="35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4.25" customHeight="1">
      <c r="A311" s="1"/>
      <c r="B311" s="1"/>
      <c r="C311" s="1"/>
      <c r="D311" s="1"/>
      <c r="E311" s="1"/>
      <c r="F311" s="1"/>
      <c r="G311" s="344"/>
      <c r="H311" s="344"/>
      <c r="I311" s="35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4.25" customHeight="1">
      <c r="A312" s="1"/>
      <c r="B312" s="1"/>
      <c r="C312" s="1"/>
      <c r="D312" s="1"/>
      <c r="E312" s="1"/>
      <c r="F312" s="1"/>
      <c r="G312" s="344"/>
      <c r="H312" s="344"/>
      <c r="I312" s="35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4.25" customHeight="1">
      <c r="A313" s="1"/>
      <c r="B313" s="1"/>
      <c r="C313" s="1"/>
      <c r="D313" s="1"/>
      <c r="E313" s="1"/>
      <c r="F313" s="1"/>
      <c r="G313" s="344"/>
      <c r="H313" s="344"/>
      <c r="I313" s="35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4.25" customHeight="1">
      <c r="A314" s="1"/>
      <c r="B314" s="1"/>
      <c r="C314" s="1"/>
      <c r="D314" s="1"/>
      <c r="E314" s="1"/>
      <c r="F314" s="1"/>
      <c r="G314" s="344"/>
      <c r="H314" s="344"/>
      <c r="I314" s="35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4.25" customHeight="1">
      <c r="A315" s="1"/>
      <c r="B315" s="1"/>
      <c r="C315" s="1"/>
      <c r="D315" s="1"/>
      <c r="E315" s="1"/>
      <c r="F315" s="1"/>
      <c r="G315" s="344"/>
      <c r="H315" s="344"/>
      <c r="I315" s="35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4.25" customHeight="1">
      <c r="A316" s="1"/>
      <c r="B316" s="1"/>
      <c r="C316" s="1"/>
      <c r="D316" s="1"/>
      <c r="E316" s="1"/>
      <c r="F316" s="1"/>
      <c r="G316" s="344"/>
      <c r="H316" s="344"/>
      <c r="I316" s="35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4.25" customHeight="1">
      <c r="A317" s="1"/>
      <c r="B317" s="1"/>
      <c r="C317" s="1"/>
      <c r="D317" s="1"/>
      <c r="E317" s="1"/>
      <c r="F317" s="1"/>
      <c r="G317" s="344"/>
      <c r="H317" s="344"/>
      <c r="I317" s="35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4.25" customHeight="1">
      <c r="A318" s="1"/>
      <c r="B318" s="1"/>
      <c r="C318" s="1"/>
      <c r="D318" s="1"/>
      <c r="E318" s="1"/>
      <c r="F318" s="1"/>
      <c r="G318" s="344"/>
      <c r="H318" s="344"/>
      <c r="I318" s="35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4.25" customHeight="1">
      <c r="A319" s="1"/>
      <c r="B319" s="1"/>
      <c r="C319" s="1"/>
      <c r="D319" s="1"/>
      <c r="E319" s="1"/>
      <c r="F319" s="1"/>
      <c r="G319" s="344"/>
      <c r="H319" s="344"/>
      <c r="I319" s="35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4.25" customHeight="1">
      <c r="A320" s="1"/>
      <c r="B320" s="1"/>
      <c r="C320" s="1"/>
      <c r="D320" s="1"/>
      <c r="E320" s="1"/>
      <c r="F320" s="1"/>
      <c r="G320" s="344"/>
      <c r="H320" s="344"/>
      <c r="I320" s="35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4.25" customHeight="1">
      <c r="A321" s="1"/>
      <c r="B321" s="1"/>
      <c r="C321" s="1"/>
      <c r="D321" s="1"/>
      <c r="E321" s="1"/>
      <c r="F321" s="1"/>
      <c r="G321" s="344"/>
      <c r="H321" s="344"/>
      <c r="I321" s="35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4.25" customHeight="1">
      <c r="A322" s="1"/>
      <c r="B322" s="1"/>
      <c r="C322" s="1"/>
      <c r="D322" s="1"/>
      <c r="E322" s="1"/>
      <c r="F322" s="1"/>
      <c r="G322" s="344"/>
      <c r="H322" s="344"/>
      <c r="I322" s="35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4.25" customHeight="1">
      <c r="A323" s="1"/>
      <c r="B323" s="1"/>
      <c r="C323" s="1"/>
      <c r="D323" s="1"/>
      <c r="E323" s="1"/>
      <c r="F323" s="1"/>
      <c r="G323" s="344"/>
      <c r="H323" s="344"/>
      <c r="I323" s="35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4.25" customHeight="1">
      <c r="A324" s="1"/>
      <c r="B324" s="1"/>
      <c r="C324" s="1"/>
      <c r="D324" s="1"/>
      <c r="E324" s="1"/>
      <c r="F324" s="1"/>
      <c r="G324" s="344"/>
      <c r="H324" s="344"/>
      <c r="I324" s="35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4.25" customHeight="1">
      <c r="A325" s="1"/>
      <c r="B325" s="1"/>
      <c r="C325" s="1"/>
      <c r="D325" s="1"/>
      <c r="E325" s="1"/>
      <c r="F325" s="1"/>
      <c r="G325" s="344"/>
      <c r="H325" s="344"/>
      <c r="I325" s="35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4.25" customHeight="1">
      <c r="A326" s="1"/>
      <c r="B326" s="1"/>
      <c r="C326" s="1"/>
      <c r="D326" s="1"/>
      <c r="E326" s="1"/>
      <c r="F326" s="1"/>
      <c r="G326" s="344"/>
      <c r="H326" s="344"/>
      <c r="I326" s="35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4.25" customHeight="1">
      <c r="A327" s="1"/>
      <c r="B327" s="1"/>
      <c r="C327" s="1"/>
      <c r="D327" s="1"/>
      <c r="E327" s="1"/>
      <c r="F327" s="1"/>
      <c r="G327" s="344"/>
      <c r="H327" s="344"/>
      <c r="I327" s="35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4.25" customHeight="1">
      <c r="A328" s="1"/>
      <c r="B328" s="1"/>
      <c r="C328" s="1"/>
      <c r="D328" s="1"/>
      <c r="E328" s="1"/>
      <c r="F328" s="1"/>
      <c r="G328" s="344"/>
      <c r="H328" s="344"/>
      <c r="I328" s="35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4.25" customHeight="1">
      <c r="A329" s="1"/>
      <c r="B329" s="1"/>
      <c r="C329" s="1"/>
      <c r="D329" s="1"/>
      <c r="E329" s="1"/>
      <c r="F329" s="1"/>
      <c r="G329" s="344"/>
      <c r="H329" s="344"/>
      <c r="I329" s="35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4.25" customHeight="1">
      <c r="A330" s="1"/>
      <c r="B330" s="1"/>
      <c r="C330" s="1"/>
      <c r="D330" s="1"/>
      <c r="E330" s="1"/>
      <c r="F330" s="1"/>
      <c r="G330" s="344"/>
      <c r="H330" s="344"/>
      <c r="I330" s="35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4.25" customHeight="1">
      <c r="A331" s="1"/>
      <c r="B331" s="1"/>
      <c r="C331" s="1"/>
      <c r="D331" s="1"/>
      <c r="E331" s="1"/>
      <c r="F331" s="1"/>
      <c r="G331" s="344"/>
      <c r="H331" s="344"/>
      <c r="I331" s="35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4.25" customHeight="1">
      <c r="A332" s="1"/>
      <c r="B332" s="1"/>
      <c r="C332" s="1"/>
      <c r="D332" s="1"/>
      <c r="E332" s="1"/>
      <c r="F332" s="1"/>
      <c r="G332" s="344"/>
      <c r="H332" s="344"/>
      <c r="I332" s="35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4.25" customHeight="1">
      <c r="A333" s="1"/>
      <c r="B333" s="1"/>
      <c r="C333" s="1"/>
      <c r="D333" s="1"/>
      <c r="E333" s="1"/>
      <c r="F333" s="1"/>
      <c r="G333" s="344"/>
      <c r="H333" s="344"/>
      <c r="I333" s="35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4.25" customHeight="1">
      <c r="A334" s="1"/>
      <c r="B334" s="1"/>
      <c r="C334" s="1"/>
      <c r="D334" s="1"/>
      <c r="E334" s="1"/>
      <c r="F334" s="1"/>
      <c r="G334" s="344"/>
      <c r="H334" s="344"/>
      <c r="I334" s="35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4.25" customHeight="1">
      <c r="A335" s="1"/>
      <c r="B335" s="1"/>
      <c r="C335" s="1"/>
      <c r="D335" s="1"/>
      <c r="E335" s="1"/>
      <c r="F335" s="1"/>
      <c r="G335" s="344"/>
      <c r="H335" s="344"/>
      <c r="I335" s="35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4.25" customHeight="1">
      <c r="A336" s="1"/>
      <c r="B336" s="1"/>
      <c r="C336" s="1"/>
      <c r="D336" s="1"/>
      <c r="E336" s="1"/>
      <c r="F336" s="1"/>
      <c r="G336" s="344"/>
      <c r="H336" s="344"/>
      <c r="I336" s="35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4.25" customHeight="1">
      <c r="A337" s="1"/>
      <c r="B337" s="1"/>
      <c r="C337" s="1"/>
      <c r="D337" s="1"/>
      <c r="E337" s="1"/>
      <c r="F337" s="1"/>
      <c r="G337" s="344"/>
      <c r="H337" s="344"/>
      <c r="I337" s="35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4.25" customHeight="1">
      <c r="A338" s="1"/>
      <c r="B338" s="1"/>
      <c r="C338" s="1"/>
      <c r="D338" s="1"/>
      <c r="E338" s="1"/>
      <c r="F338" s="1"/>
      <c r="G338" s="344"/>
      <c r="H338" s="344"/>
      <c r="I338" s="35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4.25" customHeight="1">
      <c r="A339" s="1"/>
      <c r="B339" s="1"/>
      <c r="C339" s="1"/>
      <c r="D339" s="1"/>
      <c r="E339" s="1"/>
      <c r="F339" s="1"/>
      <c r="G339" s="344"/>
      <c r="H339" s="344"/>
      <c r="I339" s="35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4.25" customHeight="1">
      <c r="A340" s="1"/>
      <c r="B340" s="1"/>
      <c r="C340" s="1"/>
      <c r="D340" s="1"/>
      <c r="E340" s="1"/>
      <c r="F340" s="1"/>
      <c r="G340" s="344"/>
      <c r="H340" s="344"/>
      <c r="I340" s="35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4.25" customHeight="1">
      <c r="A341" s="1"/>
      <c r="B341" s="1"/>
      <c r="C341" s="1"/>
      <c r="D341" s="1"/>
      <c r="E341" s="1"/>
      <c r="F341" s="1"/>
      <c r="G341" s="344"/>
      <c r="H341" s="344"/>
      <c r="I341" s="35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4.25" customHeight="1">
      <c r="A342" s="1"/>
      <c r="B342" s="1"/>
      <c r="C342" s="1"/>
      <c r="D342" s="1"/>
      <c r="E342" s="1"/>
      <c r="F342" s="1"/>
      <c r="G342" s="344"/>
      <c r="H342" s="344"/>
      <c r="I342" s="35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4.25" customHeight="1">
      <c r="A343" s="1"/>
      <c r="B343" s="1"/>
      <c r="C343" s="1"/>
      <c r="D343" s="1"/>
      <c r="E343" s="1"/>
      <c r="F343" s="1"/>
      <c r="G343" s="344"/>
      <c r="H343" s="344"/>
      <c r="I343" s="35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4.25" customHeight="1">
      <c r="A344" s="1"/>
      <c r="B344" s="1"/>
      <c r="C344" s="1"/>
      <c r="D344" s="1"/>
      <c r="E344" s="1"/>
      <c r="F344" s="1"/>
      <c r="G344" s="344"/>
      <c r="H344" s="344"/>
      <c r="I344" s="35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4.25" customHeight="1">
      <c r="A345" s="1"/>
      <c r="B345" s="1"/>
      <c r="C345" s="1"/>
      <c r="D345" s="1"/>
      <c r="E345" s="1"/>
      <c r="F345" s="1"/>
      <c r="G345" s="344"/>
      <c r="H345" s="344"/>
      <c r="I345" s="35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4.25" customHeight="1">
      <c r="A346" s="1"/>
      <c r="B346" s="1"/>
      <c r="C346" s="1"/>
      <c r="D346" s="1"/>
      <c r="E346" s="1"/>
      <c r="F346" s="1"/>
      <c r="G346" s="344"/>
      <c r="H346" s="344"/>
      <c r="I346" s="35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4.25" customHeight="1">
      <c r="A347" s="1"/>
      <c r="B347" s="1"/>
      <c r="C347" s="1"/>
      <c r="D347" s="1"/>
      <c r="E347" s="1"/>
      <c r="F347" s="1"/>
      <c r="G347" s="344"/>
      <c r="H347" s="344"/>
      <c r="I347" s="35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4.25" customHeight="1">
      <c r="A348" s="1"/>
      <c r="B348" s="1"/>
      <c r="C348" s="1"/>
      <c r="D348" s="1"/>
      <c r="E348" s="1"/>
      <c r="F348" s="1"/>
      <c r="G348" s="344"/>
      <c r="H348" s="344"/>
      <c r="I348" s="35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4.25" customHeight="1">
      <c r="A349" s="1"/>
      <c r="B349" s="1"/>
      <c r="C349" s="1"/>
      <c r="D349" s="1"/>
      <c r="E349" s="1"/>
      <c r="F349" s="1"/>
      <c r="G349" s="344"/>
      <c r="H349" s="344"/>
      <c r="I349" s="35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4.25" customHeight="1">
      <c r="A350" s="1"/>
      <c r="B350" s="1"/>
      <c r="C350" s="1"/>
      <c r="D350" s="1"/>
      <c r="E350" s="1"/>
      <c r="F350" s="1"/>
      <c r="G350" s="344"/>
      <c r="H350" s="344"/>
      <c r="I350" s="35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4.25" customHeight="1">
      <c r="A351" s="1"/>
      <c r="B351" s="1"/>
      <c r="C351" s="1"/>
      <c r="D351" s="1"/>
      <c r="E351" s="1"/>
      <c r="F351" s="1"/>
      <c r="G351" s="344"/>
      <c r="H351" s="344"/>
      <c r="I351" s="35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4.25" customHeight="1">
      <c r="A352" s="1"/>
      <c r="B352" s="1"/>
      <c r="C352" s="1"/>
      <c r="D352" s="1"/>
      <c r="E352" s="1"/>
      <c r="F352" s="1"/>
      <c r="G352" s="344"/>
      <c r="H352" s="344"/>
      <c r="I352" s="35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4.25" customHeight="1">
      <c r="A353" s="1"/>
      <c r="B353" s="1"/>
      <c r="C353" s="1"/>
      <c r="D353" s="1"/>
      <c r="E353" s="1"/>
      <c r="F353" s="1"/>
      <c r="G353" s="344"/>
      <c r="H353" s="344"/>
      <c r="I353" s="35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4.25" customHeight="1">
      <c r="A354" s="1"/>
      <c r="B354" s="1"/>
      <c r="C354" s="1"/>
      <c r="D354" s="1"/>
      <c r="E354" s="1"/>
      <c r="F354" s="1"/>
      <c r="G354" s="344"/>
      <c r="H354" s="344"/>
      <c r="I354" s="35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4.25" customHeight="1">
      <c r="A355" s="1"/>
      <c r="B355" s="1"/>
      <c r="C355" s="1"/>
      <c r="D355" s="1"/>
      <c r="E355" s="1"/>
      <c r="F355" s="1"/>
      <c r="G355" s="344"/>
      <c r="H355" s="344"/>
      <c r="I355" s="35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4.25" customHeight="1">
      <c r="A356" s="1"/>
      <c r="B356" s="1"/>
      <c r="C356" s="1"/>
      <c r="D356" s="1"/>
      <c r="E356" s="1"/>
      <c r="F356" s="1"/>
      <c r="G356" s="344"/>
      <c r="H356" s="344"/>
      <c r="I356" s="35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4.25" customHeight="1">
      <c r="A357" s="1"/>
      <c r="B357" s="1"/>
      <c r="C357" s="1"/>
      <c r="D357" s="1"/>
      <c r="E357" s="1"/>
      <c r="F357" s="1"/>
      <c r="G357" s="344"/>
      <c r="H357" s="344"/>
      <c r="I357" s="35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4.25" customHeight="1">
      <c r="A358" s="1"/>
      <c r="B358" s="1"/>
      <c r="C358" s="1"/>
      <c r="D358" s="1"/>
      <c r="E358" s="1"/>
      <c r="F358" s="1"/>
      <c r="G358" s="344"/>
      <c r="H358" s="344"/>
      <c r="I358" s="35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4.25" customHeight="1">
      <c r="A359" s="1"/>
      <c r="B359" s="1"/>
      <c r="C359" s="1"/>
      <c r="D359" s="1"/>
      <c r="E359" s="1"/>
      <c r="F359" s="1"/>
      <c r="G359" s="344"/>
      <c r="H359" s="344"/>
      <c r="I359" s="35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4.25" customHeight="1">
      <c r="A360" s="1"/>
      <c r="B360" s="1"/>
      <c r="C360" s="1"/>
      <c r="D360" s="1"/>
      <c r="E360" s="1"/>
      <c r="F360" s="1"/>
      <c r="G360" s="344"/>
      <c r="H360" s="344"/>
      <c r="I360" s="35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4.25" customHeight="1">
      <c r="A361" s="1"/>
      <c r="B361" s="1"/>
      <c r="C361" s="1"/>
      <c r="D361" s="1"/>
      <c r="E361" s="1"/>
      <c r="F361" s="1"/>
      <c r="G361" s="344"/>
      <c r="H361" s="344"/>
      <c r="I361" s="35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4.25" customHeight="1">
      <c r="A362" s="1"/>
      <c r="B362" s="1"/>
      <c r="C362" s="1"/>
      <c r="D362" s="1"/>
      <c r="E362" s="1"/>
      <c r="F362" s="1"/>
      <c r="G362" s="344"/>
      <c r="H362" s="344"/>
      <c r="I362" s="35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4.25" customHeight="1">
      <c r="A363" s="1"/>
      <c r="B363" s="1"/>
      <c r="C363" s="1"/>
      <c r="D363" s="1"/>
      <c r="E363" s="1"/>
      <c r="F363" s="1"/>
      <c r="G363" s="344"/>
      <c r="H363" s="344"/>
      <c r="I363" s="35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4.25" customHeight="1">
      <c r="A364" s="1"/>
      <c r="B364" s="1"/>
      <c r="C364" s="1"/>
      <c r="D364" s="1"/>
      <c r="E364" s="1"/>
      <c r="F364" s="1"/>
      <c r="G364" s="344"/>
      <c r="H364" s="344"/>
      <c r="I364" s="35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4.25" customHeight="1">
      <c r="A365" s="1"/>
      <c r="B365" s="1"/>
      <c r="C365" s="1"/>
      <c r="D365" s="1"/>
      <c r="E365" s="1"/>
      <c r="F365" s="1"/>
      <c r="G365" s="344"/>
      <c r="H365" s="344"/>
      <c r="I365" s="35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4.25" customHeight="1">
      <c r="A366" s="1"/>
      <c r="B366" s="1"/>
      <c r="C366" s="1"/>
      <c r="D366" s="1"/>
      <c r="E366" s="1"/>
      <c r="F366" s="1"/>
      <c r="G366" s="344"/>
      <c r="H366" s="344"/>
      <c r="I366" s="35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4.25" customHeight="1">
      <c r="A367" s="1"/>
      <c r="B367" s="1"/>
      <c r="C367" s="1"/>
      <c r="D367" s="1"/>
      <c r="E367" s="1"/>
      <c r="F367" s="1"/>
      <c r="G367" s="344"/>
      <c r="H367" s="344"/>
      <c r="I367" s="35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4.25" customHeight="1">
      <c r="A368" s="1"/>
      <c r="B368" s="1"/>
      <c r="C368" s="1"/>
      <c r="D368" s="1"/>
      <c r="E368" s="1"/>
      <c r="F368" s="1"/>
      <c r="G368" s="344"/>
      <c r="H368" s="344"/>
      <c r="I368" s="35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4.25" customHeight="1">
      <c r="A369" s="1"/>
      <c r="B369" s="1"/>
      <c r="C369" s="1"/>
      <c r="D369" s="1"/>
      <c r="E369" s="1"/>
      <c r="F369" s="1"/>
      <c r="G369" s="344"/>
      <c r="H369" s="344"/>
      <c r="I369" s="35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4.25" customHeight="1">
      <c r="A370" s="1"/>
      <c r="B370" s="1"/>
      <c r="C370" s="1"/>
      <c r="D370" s="1"/>
      <c r="E370" s="1"/>
      <c r="F370" s="1"/>
      <c r="G370" s="344"/>
      <c r="H370" s="344"/>
      <c r="I370" s="35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4.25" customHeight="1">
      <c r="A371" s="1"/>
      <c r="B371" s="1"/>
      <c r="C371" s="1"/>
      <c r="D371" s="1"/>
      <c r="E371" s="1"/>
      <c r="F371" s="1"/>
      <c r="G371" s="344"/>
      <c r="H371" s="344"/>
      <c r="I371" s="35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4.25" customHeight="1">
      <c r="A372" s="1"/>
      <c r="B372" s="1"/>
      <c r="C372" s="1"/>
      <c r="D372" s="1"/>
      <c r="E372" s="1"/>
      <c r="F372" s="1"/>
      <c r="G372" s="344"/>
      <c r="H372" s="344"/>
      <c r="I372" s="35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4.25" customHeight="1">
      <c r="A373" s="1"/>
      <c r="B373" s="1"/>
      <c r="C373" s="1"/>
      <c r="D373" s="1"/>
      <c r="E373" s="1"/>
      <c r="F373" s="1"/>
      <c r="G373" s="344"/>
      <c r="H373" s="344"/>
      <c r="I373" s="35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4.25" customHeight="1">
      <c r="A374" s="1"/>
      <c r="B374" s="1"/>
      <c r="C374" s="1"/>
      <c r="D374" s="1"/>
      <c r="E374" s="1"/>
      <c r="F374" s="1"/>
      <c r="G374" s="344"/>
      <c r="H374" s="344"/>
      <c r="I374" s="35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4.25" customHeight="1">
      <c r="A375" s="1"/>
      <c r="B375" s="1"/>
      <c r="C375" s="1"/>
      <c r="D375" s="1"/>
      <c r="E375" s="1"/>
      <c r="F375" s="1"/>
      <c r="G375" s="344"/>
      <c r="H375" s="344"/>
      <c r="I375" s="35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4.25" customHeight="1">
      <c r="A376" s="1"/>
      <c r="B376" s="1"/>
      <c r="C376" s="1"/>
      <c r="D376" s="1"/>
      <c r="E376" s="1"/>
      <c r="F376" s="1"/>
      <c r="G376" s="344"/>
      <c r="H376" s="344"/>
      <c r="I376" s="35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4.25" customHeight="1">
      <c r="A377" s="1"/>
      <c r="B377" s="1"/>
      <c r="C377" s="1"/>
      <c r="D377" s="1"/>
      <c r="E377" s="1"/>
      <c r="F377" s="1"/>
      <c r="G377" s="344"/>
      <c r="H377" s="344"/>
      <c r="I377" s="35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4.25" customHeight="1">
      <c r="A378" s="1"/>
      <c r="B378" s="1"/>
      <c r="C378" s="1"/>
      <c r="D378" s="1"/>
      <c r="E378" s="1"/>
      <c r="F378" s="1"/>
      <c r="G378" s="344"/>
      <c r="H378" s="344"/>
      <c r="I378" s="35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4.25" customHeight="1">
      <c r="A379" s="1"/>
      <c r="B379" s="1"/>
      <c r="C379" s="1"/>
      <c r="D379" s="1"/>
      <c r="E379" s="1"/>
      <c r="F379" s="1"/>
      <c r="G379" s="344"/>
      <c r="H379" s="344"/>
      <c r="I379" s="35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4.25" customHeight="1">
      <c r="A380" s="1"/>
      <c r="B380" s="1"/>
      <c r="C380" s="1"/>
      <c r="D380" s="1"/>
      <c r="E380" s="1"/>
      <c r="F380" s="1"/>
      <c r="G380" s="344"/>
      <c r="H380" s="344"/>
      <c r="I380" s="35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4.25" customHeight="1">
      <c r="A381" s="1"/>
      <c r="B381" s="1"/>
      <c r="C381" s="1"/>
      <c r="D381" s="1"/>
      <c r="E381" s="1"/>
      <c r="F381" s="1"/>
      <c r="G381" s="344"/>
      <c r="H381" s="344"/>
      <c r="I381" s="35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4.25" customHeight="1">
      <c r="A382" s="1"/>
      <c r="B382" s="1"/>
      <c r="C382" s="1"/>
      <c r="D382" s="1"/>
      <c r="E382" s="1"/>
      <c r="F382" s="1"/>
      <c r="G382" s="344"/>
      <c r="H382" s="344"/>
      <c r="I382" s="35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4.25" customHeight="1">
      <c r="A383" s="1"/>
      <c r="B383" s="1"/>
      <c r="C383" s="1"/>
      <c r="D383" s="1"/>
      <c r="E383" s="1"/>
      <c r="F383" s="1"/>
      <c r="G383" s="344"/>
      <c r="H383" s="344"/>
      <c r="I383" s="35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4.25" customHeight="1">
      <c r="A384" s="1"/>
      <c r="B384" s="1"/>
      <c r="C384" s="1"/>
      <c r="D384" s="1"/>
      <c r="E384" s="1"/>
      <c r="F384" s="1"/>
      <c r="G384" s="344"/>
      <c r="H384" s="344"/>
      <c r="I384" s="35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4.25" customHeight="1">
      <c r="A385" s="1"/>
      <c r="B385" s="1"/>
      <c r="C385" s="1"/>
      <c r="D385" s="1"/>
      <c r="E385" s="1"/>
      <c r="F385" s="1"/>
      <c r="G385" s="344"/>
      <c r="H385" s="344"/>
      <c r="I385" s="35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4.25" customHeight="1">
      <c r="A386" s="1"/>
      <c r="B386" s="1"/>
      <c r="C386" s="1"/>
      <c r="D386" s="1"/>
      <c r="E386" s="1"/>
      <c r="F386" s="1"/>
      <c r="G386" s="344"/>
      <c r="H386" s="344"/>
      <c r="I386" s="35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4.25" customHeight="1">
      <c r="A387" s="1"/>
      <c r="B387" s="1"/>
      <c r="C387" s="1"/>
      <c r="D387" s="1"/>
      <c r="E387" s="1"/>
      <c r="F387" s="1"/>
      <c r="G387" s="344"/>
      <c r="H387" s="344"/>
      <c r="I387" s="35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4.25" customHeight="1">
      <c r="A388" s="1"/>
      <c r="B388" s="1"/>
      <c r="C388" s="1"/>
      <c r="D388" s="1"/>
      <c r="E388" s="1"/>
      <c r="F388" s="1"/>
      <c r="G388" s="344"/>
      <c r="H388" s="344"/>
      <c r="I388" s="35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4.25" customHeight="1">
      <c r="A389" s="1"/>
      <c r="B389" s="1"/>
      <c r="C389" s="1"/>
      <c r="D389" s="1"/>
      <c r="E389" s="1"/>
      <c r="F389" s="1"/>
      <c r="G389" s="344"/>
      <c r="H389" s="344"/>
      <c r="I389" s="35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4.25" customHeight="1">
      <c r="A390" s="1"/>
      <c r="B390" s="1"/>
      <c r="C390" s="1"/>
      <c r="D390" s="1"/>
      <c r="E390" s="1"/>
      <c r="F390" s="1"/>
      <c r="G390" s="344"/>
      <c r="H390" s="344"/>
      <c r="I390" s="35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4.25" customHeight="1">
      <c r="A391" s="1"/>
      <c r="B391" s="1"/>
      <c r="C391" s="1"/>
      <c r="D391" s="1"/>
      <c r="E391" s="1"/>
      <c r="F391" s="1"/>
      <c r="G391" s="344"/>
      <c r="H391" s="344"/>
      <c r="I391" s="35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4.25" customHeight="1">
      <c r="A392" s="1"/>
      <c r="B392" s="1"/>
      <c r="C392" s="1"/>
      <c r="D392" s="1"/>
      <c r="E392" s="1"/>
      <c r="F392" s="1"/>
      <c r="G392" s="344"/>
      <c r="H392" s="344"/>
      <c r="I392" s="35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4.25" customHeight="1">
      <c r="A393" s="1"/>
      <c r="B393" s="1"/>
      <c r="C393" s="1"/>
      <c r="D393" s="1"/>
      <c r="E393" s="1"/>
      <c r="F393" s="1"/>
      <c r="G393" s="344"/>
      <c r="H393" s="344"/>
      <c r="I393" s="35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4.25" customHeight="1">
      <c r="A394" s="1"/>
      <c r="B394" s="1"/>
      <c r="C394" s="1"/>
      <c r="D394" s="1"/>
      <c r="E394" s="1"/>
      <c r="F394" s="1"/>
      <c r="G394" s="344"/>
      <c r="H394" s="344"/>
      <c r="I394" s="35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4.25" customHeight="1">
      <c r="A395" s="1"/>
      <c r="B395" s="1"/>
      <c r="C395" s="1"/>
      <c r="D395" s="1"/>
      <c r="E395" s="1"/>
      <c r="F395" s="1"/>
      <c r="G395" s="344"/>
      <c r="H395" s="344"/>
      <c r="I395" s="35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4.25" customHeight="1">
      <c r="A396" s="1"/>
      <c r="B396" s="1"/>
      <c r="C396" s="1"/>
      <c r="D396" s="1"/>
      <c r="E396" s="1"/>
      <c r="F396" s="1"/>
      <c r="G396" s="344"/>
      <c r="H396" s="344"/>
      <c r="I396" s="35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4.25" customHeight="1">
      <c r="A397" s="1"/>
      <c r="B397" s="1"/>
      <c r="C397" s="1"/>
      <c r="D397" s="1"/>
      <c r="E397" s="1"/>
      <c r="F397" s="1"/>
      <c r="G397" s="344"/>
      <c r="H397" s="344"/>
      <c r="I397" s="35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4.25" customHeight="1">
      <c r="A398" s="1"/>
      <c r="B398" s="1"/>
      <c r="C398" s="1"/>
      <c r="D398" s="1"/>
      <c r="E398" s="1"/>
      <c r="F398" s="1"/>
      <c r="G398" s="344"/>
      <c r="H398" s="344"/>
      <c r="I398" s="35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4.25" customHeight="1">
      <c r="A399" s="1"/>
      <c r="B399" s="1"/>
      <c r="C399" s="1"/>
      <c r="D399" s="1"/>
      <c r="E399" s="1"/>
      <c r="F399" s="1"/>
      <c r="G399" s="344"/>
      <c r="H399" s="344"/>
      <c r="I399" s="35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4.25" customHeight="1">
      <c r="A400" s="1"/>
      <c r="B400" s="1"/>
      <c r="C400" s="1"/>
      <c r="D400" s="1"/>
      <c r="E400" s="1"/>
      <c r="F400" s="1"/>
      <c r="G400" s="344"/>
      <c r="H400" s="344"/>
      <c r="I400" s="35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4.25" customHeight="1">
      <c r="A401" s="1"/>
      <c r="B401" s="1"/>
      <c r="C401" s="1"/>
      <c r="D401" s="1"/>
      <c r="E401" s="1"/>
      <c r="F401" s="1"/>
      <c r="G401" s="344"/>
      <c r="H401" s="344"/>
      <c r="I401" s="35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4.25" customHeight="1">
      <c r="A402" s="1"/>
      <c r="B402" s="1"/>
      <c r="C402" s="1"/>
      <c r="D402" s="1"/>
      <c r="E402" s="1"/>
      <c r="F402" s="1"/>
      <c r="G402" s="344"/>
      <c r="H402" s="344"/>
      <c r="I402" s="35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4.25" customHeight="1">
      <c r="A403" s="1"/>
      <c r="B403" s="1"/>
      <c r="C403" s="1"/>
      <c r="D403" s="1"/>
      <c r="E403" s="1"/>
      <c r="F403" s="1"/>
      <c r="G403" s="344"/>
      <c r="H403" s="344"/>
      <c r="I403" s="35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4.25" customHeight="1">
      <c r="A404" s="1"/>
      <c r="B404" s="1"/>
      <c r="C404" s="1"/>
      <c r="D404" s="1"/>
      <c r="E404" s="1"/>
      <c r="F404" s="1"/>
      <c r="G404" s="344"/>
      <c r="H404" s="344"/>
      <c r="I404" s="35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4.25" customHeight="1">
      <c r="A405" s="1"/>
      <c r="B405" s="1"/>
      <c r="C405" s="1"/>
      <c r="D405" s="1"/>
      <c r="E405" s="1"/>
      <c r="F405" s="1"/>
      <c r="G405" s="344"/>
      <c r="H405" s="344"/>
      <c r="I405" s="35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4.25" customHeight="1">
      <c r="A406" s="1"/>
      <c r="B406" s="1"/>
      <c r="C406" s="1"/>
      <c r="D406" s="1"/>
      <c r="E406" s="1"/>
      <c r="F406" s="1"/>
      <c r="G406" s="344"/>
      <c r="H406" s="344"/>
      <c r="I406" s="35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4.25" customHeight="1">
      <c r="A407" s="1"/>
      <c r="B407" s="1"/>
      <c r="C407" s="1"/>
      <c r="D407" s="1"/>
      <c r="E407" s="1"/>
      <c r="F407" s="1"/>
      <c r="G407" s="344"/>
      <c r="H407" s="344"/>
      <c r="I407" s="35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4.25" customHeight="1">
      <c r="A408" s="1"/>
      <c r="B408" s="1"/>
      <c r="C408" s="1"/>
      <c r="D408" s="1"/>
      <c r="E408" s="1"/>
      <c r="F408" s="1"/>
      <c r="G408" s="344"/>
      <c r="H408" s="344"/>
      <c r="I408" s="35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4.25" customHeight="1">
      <c r="A409" s="1"/>
      <c r="B409" s="1"/>
      <c r="C409" s="1"/>
      <c r="D409" s="1"/>
      <c r="E409" s="1"/>
      <c r="F409" s="1"/>
      <c r="G409" s="344"/>
      <c r="H409" s="344"/>
      <c r="I409" s="35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4.25" customHeight="1">
      <c r="A410" s="1"/>
      <c r="B410" s="1"/>
      <c r="C410" s="1"/>
      <c r="D410" s="1"/>
      <c r="E410" s="1"/>
      <c r="F410" s="1"/>
      <c r="G410" s="344"/>
      <c r="H410" s="344"/>
      <c r="I410" s="35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4.25" customHeight="1">
      <c r="A411" s="1"/>
      <c r="B411" s="1"/>
      <c r="C411" s="1"/>
      <c r="D411" s="1"/>
      <c r="E411" s="1"/>
      <c r="F411" s="1"/>
      <c r="G411" s="344"/>
      <c r="H411" s="344"/>
      <c r="I411" s="35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4.25" customHeight="1">
      <c r="A412" s="1"/>
      <c r="B412" s="1"/>
      <c r="C412" s="1"/>
      <c r="D412" s="1"/>
      <c r="E412" s="1"/>
      <c r="F412" s="1"/>
      <c r="G412" s="344"/>
      <c r="H412" s="344"/>
      <c r="I412" s="35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4.25" customHeight="1">
      <c r="A413" s="1"/>
      <c r="B413" s="1"/>
      <c r="C413" s="1"/>
      <c r="D413" s="1"/>
      <c r="E413" s="1"/>
      <c r="F413" s="1"/>
      <c r="G413" s="344"/>
      <c r="H413" s="344"/>
      <c r="I413" s="35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4.25" customHeight="1">
      <c r="A414" s="1"/>
      <c r="B414" s="1"/>
      <c r="C414" s="1"/>
      <c r="D414" s="1"/>
      <c r="E414" s="1"/>
      <c r="F414" s="1"/>
      <c r="G414" s="344"/>
      <c r="H414" s="344"/>
      <c r="I414" s="35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4.25" customHeight="1">
      <c r="A415" s="1"/>
      <c r="B415" s="1"/>
      <c r="C415" s="1"/>
      <c r="D415" s="1"/>
      <c r="E415" s="1"/>
      <c r="F415" s="1"/>
      <c r="G415" s="344"/>
      <c r="H415" s="344"/>
      <c r="I415" s="35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4.25" customHeight="1">
      <c r="A416" s="1"/>
      <c r="B416" s="1"/>
      <c r="C416" s="1"/>
      <c r="D416" s="1"/>
      <c r="E416" s="1"/>
      <c r="F416" s="1"/>
      <c r="G416" s="344"/>
      <c r="H416" s="344"/>
      <c r="I416" s="35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4.25" customHeight="1">
      <c r="A417" s="1"/>
      <c r="B417" s="1"/>
      <c r="C417" s="1"/>
      <c r="D417" s="1"/>
      <c r="E417" s="1"/>
      <c r="F417" s="1"/>
      <c r="G417" s="344"/>
      <c r="H417" s="344"/>
      <c r="I417" s="35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4.25" customHeight="1">
      <c r="A418" s="1"/>
      <c r="B418" s="1"/>
      <c r="C418" s="1"/>
      <c r="D418" s="1"/>
      <c r="E418" s="1"/>
      <c r="F418" s="1"/>
      <c r="G418" s="344"/>
      <c r="H418" s="344"/>
      <c r="I418" s="35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4.25" customHeight="1">
      <c r="A419" s="1"/>
      <c r="B419" s="1"/>
      <c r="C419" s="1"/>
      <c r="D419" s="1"/>
      <c r="E419" s="1"/>
      <c r="F419" s="1"/>
      <c r="G419" s="344"/>
      <c r="H419" s="344"/>
      <c r="I419" s="35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4.25" customHeight="1">
      <c r="A420" s="1"/>
      <c r="B420" s="1"/>
      <c r="C420" s="1"/>
      <c r="D420" s="1"/>
      <c r="E420" s="1"/>
      <c r="F420" s="1"/>
      <c r="G420" s="344"/>
      <c r="H420" s="344"/>
      <c r="I420" s="35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4.25" customHeight="1">
      <c r="A421" s="1"/>
      <c r="B421" s="1"/>
      <c r="C421" s="1"/>
      <c r="D421" s="1"/>
      <c r="E421" s="1"/>
      <c r="F421" s="1"/>
      <c r="G421" s="344"/>
      <c r="H421" s="344"/>
      <c r="I421" s="35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4.25" customHeight="1">
      <c r="A422" s="1"/>
      <c r="B422" s="1"/>
      <c r="C422" s="1"/>
      <c r="D422" s="1"/>
      <c r="E422" s="1"/>
      <c r="F422" s="1"/>
      <c r="G422" s="344"/>
      <c r="H422" s="344"/>
      <c r="I422" s="35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4.25" customHeight="1">
      <c r="A423" s="1"/>
      <c r="B423" s="1"/>
      <c r="C423" s="1"/>
      <c r="D423" s="1"/>
      <c r="E423" s="1"/>
      <c r="F423" s="1"/>
      <c r="G423" s="344"/>
      <c r="H423" s="344"/>
      <c r="I423" s="35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4.25" customHeight="1">
      <c r="A424" s="1"/>
      <c r="B424" s="1"/>
      <c r="C424" s="1"/>
      <c r="D424" s="1"/>
      <c r="E424" s="1"/>
      <c r="F424" s="1"/>
      <c r="G424" s="344"/>
      <c r="H424" s="344"/>
      <c r="I424" s="35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4.25" customHeight="1">
      <c r="A425" s="1"/>
      <c r="B425" s="1"/>
      <c r="C425" s="1"/>
      <c r="D425" s="1"/>
      <c r="E425" s="1"/>
      <c r="F425" s="1"/>
      <c r="G425" s="344"/>
      <c r="H425" s="344"/>
      <c r="I425" s="35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4.25" customHeight="1">
      <c r="A426" s="1"/>
      <c r="B426" s="1"/>
      <c r="C426" s="1"/>
      <c r="D426" s="1"/>
      <c r="E426" s="1"/>
      <c r="F426" s="1"/>
      <c r="G426" s="344"/>
      <c r="H426" s="344"/>
      <c r="I426" s="35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4.25" customHeight="1">
      <c r="A427" s="1"/>
      <c r="B427" s="1"/>
      <c r="C427" s="1"/>
      <c r="D427" s="1"/>
      <c r="E427" s="1"/>
      <c r="F427" s="1"/>
      <c r="G427" s="344"/>
      <c r="H427" s="344"/>
      <c r="I427" s="35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4.25" customHeight="1">
      <c r="A428" s="1"/>
      <c r="B428" s="1"/>
      <c r="C428" s="1"/>
      <c r="D428" s="1"/>
      <c r="E428" s="1"/>
      <c r="F428" s="1"/>
      <c r="G428" s="344"/>
      <c r="H428" s="344"/>
      <c r="I428" s="35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4.25" customHeight="1">
      <c r="A429" s="1"/>
      <c r="B429" s="1"/>
      <c r="C429" s="1"/>
      <c r="D429" s="1"/>
      <c r="E429" s="1"/>
      <c r="F429" s="1"/>
      <c r="G429" s="344"/>
      <c r="H429" s="344"/>
      <c r="I429" s="35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4.25" customHeight="1">
      <c r="A430" s="1"/>
      <c r="B430" s="1"/>
      <c r="C430" s="1"/>
      <c r="D430" s="1"/>
      <c r="E430" s="1"/>
      <c r="F430" s="1"/>
      <c r="G430" s="344"/>
      <c r="H430" s="344"/>
      <c r="I430" s="35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4.25" customHeight="1">
      <c r="A431" s="1"/>
      <c r="B431" s="1"/>
      <c r="C431" s="1"/>
      <c r="D431" s="1"/>
      <c r="E431" s="1"/>
      <c r="F431" s="1"/>
      <c r="G431" s="344"/>
      <c r="H431" s="344"/>
      <c r="I431" s="35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4.25" customHeight="1">
      <c r="A432" s="1"/>
      <c r="B432" s="1"/>
      <c r="C432" s="1"/>
      <c r="D432" s="1"/>
      <c r="E432" s="1"/>
      <c r="F432" s="1"/>
      <c r="G432" s="344"/>
      <c r="H432" s="344"/>
      <c r="I432" s="35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4.25" customHeight="1">
      <c r="A433" s="1"/>
      <c r="B433" s="1"/>
      <c r="C433" s="1"/>
      <c r="D433" s="1"/>
      <c r="E433" s="1"/>
      <c r="F433" s="1"/>
      <c r="G433" s="344"/>
      <c r="H433" s="344"/>
      <c r="I433" s="35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4.25" customHeight="1">
      <c r="A434" s="1"/>
      <c r="B434" s="1"/>
      <c r="C434" s="1"/>
      <c r="D434" s="1"/>
      <c r="E434" s="1"/>
      <c r="F434" s="1"/>
      <c r="G434" s="344"/>
      <c r="H434" s="344"/>
      <c r="I434" s="35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4.25" customHeight="1">
      <c r="A435" s="1"/>
      <c r="B435" s="1"/>
      <c r="C435" s="1"/>
      <c r="D435" s="1"/>
      <c r="E435" s="1"/>
      <c r="F435" s="1"/>
      <c r="G435" s="344"/>
      <c r="H435" s="344"/>
      <c r="I435" s="35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4.25" customHeight="1">
      <c r="A436" s="1"/>
      <c r="B436" s="1"/>
      <c r="C436" s="1"/>
      <c r="D436" s="1"/>
      <c r="E436" s="1"/>
      <c r="F436" s="1"/>
      <c r="G436" s="344"/>
      <c r="H436" s="344"/>
      <c r="I436" s="35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4.25" customHeight="1">
      <c r="A437" s="1"/>
      <c r="B437" s="1"/>
      <c r="C437" s="1"/>
      <c r="D437" s="1"/>
      <c r="E437" s="1"/>
      <c r="F437" s="1"/>
      <c r="G437" s="344"/>
      <c r="H437" s="344"/>
      <c r="I437" s="35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4.25" customHeight="1">
      <c r="A438" s="1"/>
      <c r="B438" s="1"/>
      <c r="C438" s="1"/>
      <c r="D438" s="1"/>
      <c r="E438" s="1"/>
      <c r="F438" s="1"/>
      <c r="G438" s="344"/>
      <c r="H438" s="344"/>
      <c r="I438" s="35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4.25" customHeight="1">
      <c r="A439" s="1"/>
      <c r="B439" s="1"/>
      <c r="C439" s="1"/>
      <c r="D439" s="1"/>
      <c r="E439" s="1"/>
      <c r="F439" s="1"/>
      <c r="G439" s="344"/>
      <c r="H439" s="344"/>
      <c r="I439" s="35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4.25" customHeight="1">
      <c r="A440" s="1"/>
      <c r="B440" s="1"/>
      <c r="C440" s="1"/>
      <c r="D440" s="1"/>
      <c r="E440" s="1"/>
      <c r="F440" s="1"/>
      <c r="G440" s="344"/>
      <c r="H440" s="344"/>
      <c r="I440" s="35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4.25" customHeight="1">
      <c r="A441" s="1"/>
      <c r="B441" s="1"/>
      <c r="C441" s="1"/>
      <c r="D441" s="1"/>
      <c r="E441" s="1"/>
      <c r="F441" s="1"/>
      <c r="G441" s="344"/>
      <c r="H441" s="344"/>
      <c r="I441" s="35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4.25" customHeight="1">
      <c r="A442" s="1"/>
      <c r="B442" s="1"/>
      <c r="C442" s="1"/>
      <c r="D442" s="1"/>
      <c r="E442" s="1"/>
      <c r="F442" s="1"/>
      <c r="G442" s="344"/>
      <c r="H442" s="344"/>
      <c r="I442" s="35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4.25" customHeight="1">
      <c r="A443" s="1"/>
      <c r="B443" s="1"/>
      <c r="C443" s="1"/>
      <c r="D443" s="1"/>
      <c r="E443" s="1"/>
      <c r="F443" s="1"/>
      <c r="G443" s="344"/>
      <c r="H443" s="344"/>
      <c r="I443" s="35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4.25" customHeight="1">
      <c r="A444" s="1"/>
      <c r="B444" s="1"/>
      <c r="C444" s="1"/>
      <c r="D444" s="1"/>
      <c r="E444" s="1"/>
      <c r="F444" s="1"/>
      <c r="G444" s="344"/>
      <c r="H444" s="344"/>
      <c r="I444" s="35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4.25" customHeight="1">
      <c r="A445" s="1"/>
      <c r="B445" s="1"/>
      <c r="C445" s="1"/>
      <c r="D445" s="1"/>
      <c r="E445" s="1"/>
      <c r="F445" s="1"/>
      <c r="G445" s="344"/>
      <c r="H445" s="344"/>
      <c r="I445" s="35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4.25" customHeight="1">
      <c r="A446" s="1"/>
      <c r="B446" s="1"/>
      <c r="C446" s="1"/>
      <c r="D446" s="1"/>
      <c r="E446" s="1"/>
      <c r="F446" s="1"/>
      <c r="G446" s="344"/>
      <c r="H446" s="344"/>
      <c r="I446" s="35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4.25" customHeight="1">
      <c r="A447" s="1"/>
      <c r="B447" s="1"/>
      <c r="C447" s="1"/>
      <c r="D447" s="1"/>
      <c r="E447" s="1"/>
      <c r="F447" s="1"/>
      <c r="G447" s="344"/>
      <c r="H447" s="344"/>
      <c r="I447" s="35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4.25" customHeight="1">
      <c r="A448" s="1"/>
      <c r="B448" s="1"/>
      <c r="C448" s="1"/>
      <c r="D448" s="1"/>
      <c r="E448" s="1"/>
      <c r="F448" s="1"/>
      <c r="G448" s="344"/>
      <c r="H448" s="344"/>
      <c r="I448" s="35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4.25" customHeight="1">
      <c r="A449" s="1"/>
      <c r="B449" s="1"/>
      <c r="C449" s="1"/>
      <c r="D449" s="1"/>
      <c r="E449" s="1"/>
      <c r="F449" s="1"/>
      <c r="G449" s="344"/>
      <c r="H449" s="344"/>
      <c r="I449" s="35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4.25" customHeight="1">
      <c r="A450" s="1"/>
      <c r="B450" s="1"/>
      <c r="C450" s="1"/>
      <c r="D450" s="1"/>
      <c r="E450" s="1"/>
      <c r="F450" s="1"/>
      <c r="G450" s="344"/>
      <c r="H450" s="344"/>
      <c r="I450" s="35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4.25" customHeight="1">
      <c r="A451" s="1"/>
      <c r="B451" s="1"/>
      <c r="C451" s="1"/>
      <c r="D451" s="1"/>
      <c r="E451" s="1"/>
      <c r="F451" s="1"/>
      <c r="G451" s="344"/>
      <c r="H451" s="344"/>
      <c r="I451" s="35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4.25" customHeight="1">
      <c r="A452" s="1"/>
      <c r="B452" s="1"/>
      <c r="C452" s="1"/>
      <c r="D452" s="1"/>
      <c r="E452" s="1"/>
      <c r="F452" s="1"/>
      <c r="G452" s="344"/>
      <c r="H452" s="344"/>
      <c r="I452" s="35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4.25" customHeight="1">
      <c r="A453" s="1"/>
      <c r="B453" s="1"/>
      <c r="C453" s="1"/>
      <c r="D453" s="1"/>
      <c r="E453" s="1"/>
      <c r="F453" s="1"/>
      <c r="G453" s="344"/>
      <c r="H453" s="344"/>
      <c r="I453" s="35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4.25" customHeight="1">
      <c r="A454" s="1"/>
      <c r="B454" s="1"/>
      <c r="C454" s="1"/>
      <c r="D454" s="1"/>
      <c r="E454" s="1"/>
      <c r="F454" s="1"/>
      <c r="G454" s="344"/>
      <c r="H454" s="344"/>
      <c r="I454" s="35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4.25" customHeight="1">
      <c r="A455" s="1"/>
      <c r="B455" s="1"/>
      <c r="C455" s="1"/>
      <c r="D455" s="1"/>
      <c r="E455" s="1"/>
      <c r="F455" s="1"/>
      <c r="G455" s="344"/>
      <c r="H455" s="344"/>
      <c r="I455" s="35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4.25" customHeight="1">
      <c r="A456" s="1"/>
      <c r="B456" s="1"/>
      <c r="C456" s="1"/>
      <c r="D456" s="1"/>
      <c r="E456" s="1"/>
      <c r="F456" s="1"/>
      <c r="G456" s="344"/>
      <c r="H456" s="344"/>
      <c r="I456" s="35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4.25" customHeight="1">
      <c r="A457" s="1"/>
      <c r="B457" s="1"/>
      <c r="C457" s="1"/>
      <c r="D457" s="1"/>
      <c r="E457" s="1"/>
      <c r="F457" s="1"/>
      <c r="G457" s="344"/>
      <c r="H457" s="344"/>
      <c r="I457" s="35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4.25" customHeight="1">
      <c r="A458" s="1"/>
      <c r="B458" s="1"/>
      <c r="C458" s="1"/>
      <c r="D458" s="1"/>
      <c r="E458" s="1"/>
      <c r="F458" s="1"/>
      <c r="G458" s="344"/>
      <c r="H458" s="344"/>
      <c r="I458" s="35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4.25" customHeight="1">
      <c r="A459" s="1"/>
      <c r="B459" s="1"/>
      <c r="C459" s="1"/>
      <c r="D459" s="1"/>
      <c r="E459" s="1"/>
      <c r="F459" s="1"/>
      <c r="G459" s="344"/>
      <c r="H459" s="344"/>
      <c r="I459" s="35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4.25" customHeight="1">
      <c r="A460" s="1"/>
      <c r="B460" s="1"/>
      <c r="C460" s="1"/>
      <c r="D460" s="1"/>
      <c r="E460" s="1"/>
      <c r="F460" s="1"/>
      <c r="G460" s="344"/>
      <c r="H460" s="344"/>
      <c r="I460" s="35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4.25" customHeight="1">
      <c r="A461" s="1"/>
      <c r="B461" s="1"/>
      <c r="C461" s="1"/>
      <c r="D461" s="1"/>
      <c r="E461" s="1"/>
      <c r="F461" s="1"/>
      <c r="G461" s="344"/>
      <c r="H461" s="344"/>
      <c r="I461" s="35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4.25" customHeight="1">
      <c r="A462" s="1"/>
      <c r="B462" s="1"/>
      <c r="C462" s="1"/>
      <c r="D462" s="1"/>
      <c r="E462" s="1"/>
      <c r="F462" s="1"/>
      <c r="G462" s="344"/>
      <c r="H462" s="344"/>
      <c r="I462" s="35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4.25" customHeight="1">
      <c r="A463" s="1"/>
      <c r="B463" s="1"/>
      <c r="C463" s="1"/>
      <c r="D463" s="1"/>
      <c r="E463" s="1"/>
      <c r="F463" s="1"/>
      <c r="G463" s="344"/>
      <c r="H463" s="344"/>
      <c r="I463" s="35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4.25" customHeight="1">
      <c r="A464" s="1"/>
      <c r="B464" s="1"/>
      <c r="C464" s="1"/>
      <c r="D464" s="1"/>
      <c r="E464" s="1"/>
      <c r="F464" s="1"/>
      <c r="G464" s="344"/>
      <c r="H464" s="344"/>
      <c r="I464" s="35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4.25" customHeight="1">
      <c r="A465" s="1"/>
      <c r="B465" s="1"/>
      <c r="C465" s="1"/>
      <c r="D465" s="1"/>
      <c r="E465" s="1"/>
      <c r="F465" s="1"/>
      <c r="G465" s="344"/>
      <c r="H465" s="344"/>
      <c r="I465" s="35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4.25" customHeight="1">
      <c r="A466" s="1"/>
      <c r="B466" s="1"/>
      <c r="C466" s="1"/>
      <c r="D466" s="1"/>
      <c r="E466" s="1"/>
      <c r="F466" s="1"/>
      <c r="G466" s="344"/>
      <c r="H466" s="344"/>
      <c r="I466" s="35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4.25" customHeight="1">
      <c r="A467" s="1"/>
      <c r="B467" s="1"/>
      <c r="C467" s="1"/>
      <c r="D467" s="1"/>
      <c r="E467" s="1"/>
      <c r="F467" s="1"/>
      <c r="G467" s="344"/>
      <c r="H467" s="344"/>
      <c r="I467" s="35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4.25" customHeight="1">
      <c r="A468" s="1"/>
      <c r="B468" s="1"/>
      <c r="C468" s="1"/>
      <c r="D468" s="1"/>
      <c r="E468" s="1"/>
      <c r="F468" s="1"/>
      <c r="G468" s="344"/>
      <c r="H468" s="344"/>
      <c r="I468" s="35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4.25" customHeight="1">
      <c r="A469" s="1"/>
      <c r="B469" s="1"/>
      <c r="C469" s="1"/>
      <c r="D469" s="1"/>
      <c r="E469" s="1"/>
      <c r="F469" s="1"/>
      <c r="G469" s="344"/>
      <c r="H469" s="344"/>
      <c r="I469" s="35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4.25" customHeight="1">
      <c r="A470" s="1"/>
      <c r="B470" s="1"/>
      <c r="C470" s="1"/>
      <c r="D470" s="1"/>
      <c r="E470" s="1"/>
      <c r="F470" s="1"/>
      <c r="G470" s="344"/>
      <c r="H470" s="344"/>
      <c r="I470" s="35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4.25" customHeight="1">
      <c r="A471" s="1"/>
      <c r="B471" s="1"/>
      <c r="C471" s="1"/>
      <c r="D471" s="1"/>
      <c r="E471" s="1"/>
      <c r="F471" s="1"/>
      <c r="G471" s="344"/>
      <c r="H471" s="344"/>
      <c r="I471" s="35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4.25" customHeight="1">
      <c r="A472" s="1"/>
      <c r="B472" s="1"/>
      <c r="C472" s="1"/>
      <c r="D472" s="1"/>
      <c r="E472" s="1"/>
      <c r="F472" s="1"/>
      <c r="G472" s="344"/>
      <c r="H472" s="344"/>
      <c r="I472" s="35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4.25" customHeight="1">
      <c r="A473" s="1"/>
      <c r="B473" s="1"/>
      <c r="C473" s="1"/>
      <c r="D473" s="1"/>
      <c r="E473" s="1"/>
      <c r="F473" s="1"/>
      <c r="G473" s="344"/>
      <c r="H473" s="344"/>
      <c r="I473" s="35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4.25" customHeight="1">
      <c r="A474" s="1"/>
      <c r="B474" s="1"/>
      <c r="C474" s="1"/>
      <c r="D474" s="1"/>
      <c r="E474" s="1"/>
      <c r="F474" s="1"/>
      <c r="G474" s="344"/>
      <c r="H474" s="344"/>
      <c r="I474" s="35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4.25" customHeight="1">
      <c r="A475" s="1"/>
      <c r="B475" s="1"/>
      <c r="C475" s="1"/>
      <c r="D475" s="1"/>
      <c r="E475" s="1"/>
      <c r="F475" s="1"/>
      <c r="G475" s="344"/>
      <c r="H475" s="344"/>
      <c r="I475" s="35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4.25" customHeight="1">
      <c r="A476" s="1"/>
      <c r="B476" s="1"/>
      <c r="C476" s="1"/>
      <c r="D476" s="1"/>
      <c r="E476" s="1"/>
      <c r="F476" s="1"/>
      <c r="G476" s="344"/>
      <c r="H476" s="344"/>
      <c r="I476" s="35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4.25" customHeight="1">
      <c r="A477" s="1"/>
      <c r="B477" s="1"/>
      <c r="C477" s="1"/>
      <c r="D477" s="1"/>
      <c r="E477" s="1"/>
      <c r="F477" s="1"/>
      <c r="G477" s="344"/>
      <c r="H477" s="344"/>
      <c r="I477" s="35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4.25" customHeight="1">
      <c r="A478" s="1"/>
      <c r="B478" s="1"/>
      <c r="C478" s="1"/>
      <c r="D478" s="1"/>
      <c r="E478" s="1"/>
      <c r="F478" s="1"/>
      <c r="G478" s="344"/>
      <c r="H478" s="344"/>
      <c r="I478" s="35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4.25" customHeight="1">
      <c r="A479" s="1"/>
      <c r="B479" s="1"/>
      <c r="C479" s="1"/>
      <c r="D479" s="1"/>
      <c r="E479" s="1"/>
      <c r="F479" s="1"/>
      <c r="G479" s="344"/>
      <c r="H479" s="344"/>
      <c r="I479" s="35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4.25" customHeight="1">
      <c r="A480" s="1"/>
      <c r="B480" s="1"/>
      <c r="C480" s="1"/>
      <c r="D480" s="1"/>
      <c r="E480" s="1"/>
      <c r="F480" s="1"/>
      <c r="G480" s="344"/>
      <c r="H480" s="344"/>
      <c r="I480" s="35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4.25" customHeight="1">
      <c r="A481" s="1"/>
      <c r="B481" s="1"/>
      <c r="C481" s="1"/>
      <c r="D481" s="1"/>
      <c r="E481" s="1"/>
      <c r="F481" s="1"/>
      <c r="G481" s="344"/>
      <c r="H481" s="344"/>
      <c r="I481" s="35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4.25" customHeight="1">
      <c r="A482" s="1"/>
      <c r="B482" s="1"/>
      <c r="C482" s="1"/>
      <c r="D482" s="1"/>
      <c r="E482" s="1"/>
      <c r="F482" s="1"/>
      <c r="G482" s="344"/>
      <c r="H482" s="344"/>
      <c r="I482" s="35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4.25" customHeight="1">
      <c r="A483" s="1"/>
      <c r="B483" s="1"/>
      <c r="C483" s="1"/>
      <c r="D483" s="1"/>
      <c r="E483" s="1"/>
      <c r="F483" s="1"/>
      <c r="G483" s="344"/>
      <c r="H483" s="344"/>
      <c r="I483" s="35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4.25" customHeight="1">
      <c r="A484" s="1"/>
      <c r="B484" s="1"/>
      <c r="C484" s="1"/>
      <c r="D484" s="1"/>
      <c r="E484" s="1"/>
      <c r="F484" s="1"/>
      <c r="G484" s="344"/>
      <c r="H484" s="344"/>
      <c r="I484" s="35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4.25" customHeight="1">
      <c r="A485" s="1"/>
      <c r="B485" s="1"/>
      <c r="C485" s="1"/>
      <c r="D485" s="1"/>
      <c r="E485" s="1"/>
      <c r="F485" s="1"/>
      <c r="G485" s="344"/>
      <c r="H485" s="344"/>
      <c r="I485" s="35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4.25" customHeight="1">
      <c r="A486" s="1"/>
      <c r="B486" s="1"/>
      <c r="C486" s="1"/>
      <c r="D486" s="1"/>
      <c r="E486" s="1"/>
      <c r="F486" s="1"/>
      <c r="G486" s="344"/>
      <c r="H486" s="344"/>
      <c r="I486" s="35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4.25" customHeight="1">
      <c r="A487" s="1"/>
      <c r="B487" s="1"/>
      <c r="C487" s="1"/>
      <c r="D487" s="1"/>
      <c r="E487" s="1"/>
      <c r="F487" s="1"/>
      <c r="G487" s="344"/>
      <c r="H487" s="344"/>
      <c r="I487" s="35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4.25" customHeight="1">
      <c r="A488" s="1"/>
      <c r="B488" s="1"/>
      <c r="C488" s="1"/>
      <c r="D488" s="1"/>
      <c r="E488" s="1"/>
      <c r="F488" s="1"/>
      <c r="G488" s="344"/>
      <c r="H488" s="344"/>
      <c r="I488" s="35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4.25" customHeight="1">
      <c r="A489" s="1"/>
      <c r="B489" s="1"/>
      <c r="C489" s="1"/>
      <c r="D489" s="1"/>
      <c r="E489" s="1"/>
      <c r="F489" s="1"/>
      <c r="G489" s="344"/>
      <c r="H489" s="344"/>
      <c r="I489" s="35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4.25" customHeight="1">
      <c r="A490" s="1"/>
      <c r="B490" s="1"/>
      <c r="C490" s="1"/>
      <c r="D490" s="1"/>
      <c r="E490" s="1"/>
      <c r="F490" s="1"/>
      <c r="G490" s="344"/>
      <c r="H490" s="344"/>
      <c r="I490" s="35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4.25" customHeight="1">
      <c r="A491" s="1"/>
      <c r="B491" s="1"/>
      <c r="C491" s="1"/>
      <c r="D491" s="1"/>
      <c r="E491" s="1"/>
      <c r="F491" s="1"/>
      <c r="G491" s="344"/>
      <c r="H491" s="344"/>
      <c r="I491" s="35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4.25" customHeight="1">
      <c r="A492" s="1"/>
      <c r="B492" s="1"/>
      <c r="C492" s="1"/>
      <c r="D492" s="1"/>
      <c r="E492" s="1"/>
      <c r="F492" s="1"/>
      <c r="G492" s="344"/>
      <c r="H492" s="344"/>
      <c r="I492" s="35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4.25" customHeight="1">
      <c r="A493" s="1"/>
      <c r="B493" s="1"/>
      <c r="C493" s="1"/>
      <c r="D493" s="1"/>
      <c r="E493" s="1"/>
      <c r="F493" s="1"/>
      <c r="G493" s="344"/>
      <c r="H493" s="344"/>
      <c r="I493" s="35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4.25" customHeight="1">
      <c r="A494" s="1"/>
      <c r="B494" s="1"/>
      <c r="C494" s="1"/>
      <c r="D494" s="1"/>
      <c r="E494" s="1"/>
      <c r="F494" s="1"/>
      <c r="G494" s="344"/>
      <c r="H494" s="344"/>
      <c r="I494" s="35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4.25" customHeight="1">
      <c r="A495" s="1"/>
      <c r="B495" s="1"/>
      <c r="C495" s="1"/>
      <c r="D495" s="1"/>
      <c r="E495" s="1"/>
      <c r="F495" s="1"/>
      <c r="G495" s="344"/>
      <c r="H495" s="344"/>
      <c r="I495" s="35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4.25" customHeight="1">
      <c r="A496" s="1"/>
      <c r="B496" s="1"/>
      <c r="C496" s="1"/>
      <c r="D496" s="1"/>
      <c r="E496" s="1"/>
      <c r="F496" s="1"/>
      <c r="G496" s="344"/>
      <c r="H496" s="344"/>
      <c r="I496" s="35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4.25" customHeight="1">
      <c r="A497" s="1"/>
      <c r="B497" s="1"/>
      <c r="C497" s="1"/>
      <c r="D497" s="1"/>
      <c r="E497" s="1"/>
      <c r="F497" s="1"/>
      <c r="G497" s="344"/>
      <c r="H497" s="344"/>
      <c r="I497" s="35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4.25" customHeight="1">
      <c r="A498" s="1"/>
      <c r="B498" s="1"/>
      <c r="C498" s="1"/>
      <c r="D498" s="1"/>
      <c r="E498" s="1"/>
      <c r="F498" s="1"/>
      <c r="G498" s="344"/>
      <c r="H498" s="344"/>
      <c r="I498" s="35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4.25" customHeight="1">
      <c r="A499" s="1"/>
      <c r="B499" s="1"/>
      <c r="C499" s="1"/>
      <c r="D499" s="1"/>
      <c r="E499" s="1"/>
      <c r="F499" s="1"/>
      <c r="G499" s="344"/>
      <c r="H499" s="344"/>
      <c r="I499" s="35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4.25" customHeight="1">
      <c r="A500" s="1"/>
      <c r="B500" s="1"/>
      <c r="C500" s="1"/>
      <c r="D500" s="1"/>
      <c r="E500" s="1"/>
      <c r="F500" s="1"/>
      <c r="G500" s="344"/>
      <c r="H500" s="344"/>
      <c r="I500" s="35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4.25" customHeight="1">
      <c r="A501" s="1"/>
      <c r="B501" s="1"/>
      <c r="C501" s="1"/>
      <c r="D501" s="1"/>
      <c r="E501" s="1"/>
      <c r="F501" s="1"/>
      <c r="G501" s="344"/>
      <c r="H501" s="344"/>
      <c r="I501" s="35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4.25" customHeight="1">
      <c r="A502" s="1"/>
      <c r="B502" s="1"/>
      <c r="C502" s="1"/>
      <c r="D502" s="1"/>
      <c r="E502" s="1"/>
      <c r="F502" s="1"/>
      <c r="G502" s="344"/>
      <c r="H502" s="344"/>
      <c r="I502" s="35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4.25" customHeight="1">
      <c r="A503" s="1"/>
      <c r="B503" s="1"/>
      <c r="C503" s="1"/>
      <c r="D503" s="1"/>
      <c r="E503" s="1"/>
      <c r="F503" s="1"/>
      <c r="G503" s="344"/>
      <c r="H503" s="344"/>
      <c r="I503" s="35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4.25" customHeight="1">
      <c r="A504" s="1"/>
      <c r="B504" s="1"/>
      <c r="C504" s="1"/>
      <c r="D504" s="1"/>
      <c r="E504" s="1"/>
      <c r="F504" s="1"/>
      <c r="G504" s="344"/>
      <c r="H504" s="344"/>
      <c r="I504" s="35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4.25" customHeight="1">
      <c r="A505" s="1"/>
      <c r="B505" s="1"/>
      <c r="C505" s="1"/>
      <c r="D505" s="1"/>
      <c r="E505" s="1"/>
      <c r="F505" s="1"/>
      <c r="G505" s="344"/>
      <c r="H505" s="344"/>
      <c r="I505" s="35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4.25" customHeight="1">
      <c r="A506" s="1"/>
      <c r="B506" s="1"/>
      <c r="C506" s="1"/>
      <c r="D506" s="1"/>
      <c r="E506" s="1"/>
      <c r="F506" s="1"/>
      <c r="G506" s="344"/>
      <c r="H506" s="344"/>
      <c r="I506" s="35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4.25" customHeight="1">
      <c r="A507" s="1"/>
      <c r="B507" s="1"/>
      <c r="C507" s="1"/>
      <c r="D507" s="1"/>
      <c r="E507" s="1"/>
      <c r="F507" s="1"/>
      <c r="G507" s="344"/>
      <c r="H507" s="344"/>
      <c r="I507" s="35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4.25" customHeight="1">
      <c r="A508" s="1"/>
      <c r="B508" s="1"/>
      <c r="C508" s="1"/>
      <c r="D508" s="1"/>
      <c r="E508" s="1"/>
      <c r="F508" s="1"/>
      <c r="G508" s="344"/>
      <c r="H508" s="344"/>
      <c r="I508" s="35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4.25" customHeight="1">
      <c r="A509" s="1"/>
      <c r="B509" s="1"/>
      <c r="C509" s="1"/>
      <c r="D509" s="1"/>
      <c r="E509" s="1"/>
      <c r="F509" s="1"/>
      <c r="G509" s="344"/>
      <c r="H509" s="344"/>
      <c r="I509" s="35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4.25" customHeight="1">
      <c r="A510" s="1"/>
      <c r="B510" s="1"/>
      <c r="C510" s="1"/>
      <c r="D510" s="1"/>
      <c r="E510" s="1"/>
      <c r="F510" s="1"/>
      <c r="G510" s="344"/>
      <c r="H510" s="344"/>
      <c r="I510" s="35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4.25" customHeight="1">
      <c r="A511" s="1"/>
      <c r="B511" s="1"/>
      <c r="C511" s="1"/>
      <c r="D511" s="1"/>
      <c r="E511" s="1"/>
      <c r="F511" s="1"/>
      <c r="G511" s="344"/>
      <c r="H511" s="344"/>
      <c r="I511" s="35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4.25" customHeight="1">
      <c r="A512" s="1"/>
      <c r="B512" s="1"/>
      <c r="C512" s="1"/>
      <c r="D512" s="1"/>
      <c r="E512" s="1"/>
      <c r="F512" s="1"/>
      <c r="G512" s="344"/>
      <c r="H512" s="344"/>
      <c r="I512" s="35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4.25" customHeight="1">
      <c r="A513" s="1"/>
      <c r="B513" s="1"/>
      <c r="C513" s="1"/>
      <c r="D513" s="1"/>
      <c r="E513" s="1"/>
      <c r="F513" s="1"/>
      <c r="G513" s="344"/>
      <c r="H513" s="344"/>
      <c r="I513" s="35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4.25" customHeight="1">
      <c r="A514" s="1"/>
      <c r="B514" s="1"/>
      <c r="C514" s="1"/>
      <c r="D514" s="1"/>
      <c r="E514" s="1"/>
      <c r="F514" s="1"/>
      <c r="G514" s="344"/>
      <c r="H514" s="344"/>
      <c r="I514" s="35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4.25" customHeight="1">
      <c r="A515" s="1"/>
      <c r="B515" s="1"/>
      <c r="C515" s="1"/>
      <c r="D515" s="1"/>
      <c r="E515" s="1"/>
      <c r="F515" s="1"/>
      <c r="G515" s="344"/>
      <c r="H515" s="344"/>
      <c r="I515" s="35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4.25" customHeight="1">
      <c r="A516" s="1"/>
      <c r="B516" s="1"/>
      <c r="C516" s="1"/>
      <c r="D516" s="1"/>
      <c r="E516" s="1"/>
      <c r="F516" s="1"/>
      <c r="G516" s="344"/>
      <c r="H516" s="344"/>
      <c r="I516" s="35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4.25" customHeight="1">
      <c r="A517" s="1"/>
      <c r="B517" s="1"/>
      <c r="C517" s="1"/>
      <c r="D517" s="1"/>
      <c r="E517" s="1"/>
      <c r="F517" s="1"/>
      <c r="G517" s="344"/>
      <c r="H517" s="344"/>
      <c r="I517" s="35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4.25" customHeight="1">
      <c r="A518" s="1"/>
      <c r="B518" s="1"/>
      <c r="C518" s="1"/>
      <c r="D518" s="1"/>
      <c r="E518" s="1"/>
      <c r="F518" s="1"/>
      <c r="G518" s="344"/>
      <c r="H518" s="344"/>
      <c r="I518" s="35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4.25" customHeight="1">
      <c r="A519" s="1"/>
      <c r="B519" s="1"/>
      <c r="C519" s="1"/>
      <c r="D519" s="1"/>
      <c r="E519" s="1"/>
      <c r="F519" s="1"/>
      <c r="G519" s="344"/>
      <c r="H519" s="344"/>
      <c r="I519" s="35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4.25" customHeight="1">
      <c r="A520" s="1"/>
      <c r="B520" s="1"/>
      <c r="C520" s="1"/>
      <c r="D520" s="1"/>
      <c r="E520" s="1"/>
      <c r="F520" s="1"/>
      <c r="G520" s="344"/>
      <c r="H520" s="344"/>
      <c r="I520" s="35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4.25" customHeight="1">
      <c r="A521" s="1"/>
      <c r="B521" s="1"/>
      <c r="C521" s="1"/>
      <c r="D521" s="1"/>
      <c r="E521" s="1"/>
      <c r="F521" s="1"/>
      <c r="G521" s="344"/>
      <c r="H521" s="344"/>
      <c r="I521" s="35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4.25" customHeight="1">
      <c r="A522" s="1"/>
      <c r="B522" s="1"/>
      <c r="C522" s="1"/>
      <c r="D522" s="1"/>
      <c r="E522" s="1"/>
      <c r="F522" s="1"/>
      <c r="G522" s="344"/>
      <c r="H522" s="344"/>
      <c r="I522" s="35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4.25" customHeight="1">
      <c r="A523" s="1"/>
      <c r="B523" s="1"/>
      <c r="C523" s="1"/>
      <c r="D523" s="1"/>
      <c r="E523" s="1"/>
      <c r="F523" s="1"/>
      <c r="G523" s="344"/>
      <c r="H523" s="344"/>
      <c r="I523" s="35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4.25" customHeight="1">
      <c r="A524" s="1"/>
      <c r="B524" s="1"/>
      <c r="C524" s="1"/>
      <c r="D524" s="1"/>
      <c r="E524" s="1"/>
      <c r="F524" s="1"/>
      <c r="G524" s="344"/>
      <c r="H524" s="344"/>
      <c r="I524" s="35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4.25" customHeight="1">
      <c r="A525" s="1"/>
      <c r="B525" s="1"/>
      <c r="C525" s="1"/>
      <c r="D525" s="1"/>
      <c r="E525" s="1"/>
      <c r="F525" s="1"/>
      <c r="G525" s="344"/>
      <c r="H525" s="344"/>
      <c r="I525" s="35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4.25" customHeight="1">
      <c r="A526" s="1"/>
      <c r="B526" s="1"/>
      <c r="C526" s="1"/>
      <c r="D526" s="1"/>
      <c r="E526" s="1"/>
      <c r="F526" s="1"/>
      <c r="G526" s="344"/>
      <c r="H526" s="344"/>
      <c r="I526" s="35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4.25" customHeight="1">
      <c r="A527" s="1"/>
      <c r="B527" s="1"/>
      <c r="C527" s="1"/>
      <c r="D527" s="1"/>
      <c r="E527" s="1"/>
      <c r="F527" s="1"/>
      <c r="G527" s="344"/>
      <c r="H527" s="344"/>
      <c r="I527" s="35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4.25" customHeight="1">
      <c r="A528" s="1"/>
      <c r="B528" s="1"/>
      <c r="C528" s="1"/>
      <c r="D528" s="1"/>
      <c r="E528" s="1"/>
      <c r="F528" s="1"/>
      <c r="G528" s="344"/>
      <c r="H528" s="344"/>
      <c r="I528" s="35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4.25" customHeight="1">
      <c r="A529" s="1"/>
      <c r="B529" s="1"/>
      <c r="C529" s="1"/>
      <c r="D529" s="1"/>
      <c r="E529" s="1"/>
      <c r="F529" s="1"/>
      <c r="G529" s="344"/>
      <c r="H529" s="344"/>
      <c r="I529" s="35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4.25" customHeight="1">
      <c r="A530" s="1"/>
      <c r="B530" s="1"/>
      <c r="C530" s="1"/>
      <c r="D530" s="1"/>
      <c r="E530" s="1"/>
      <c r="F530" s="1"/>
      <c r="G530" s="344"/>
      <c r="H530" s="344"/>
      <c r="I530" s="35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4.25" customHeight="1">
      <c r="A531" s="1"/>
      <c r="B531" s="1"/>
      <c r="C531" s="1"/>
      <c r="D531" s="1"/>
      <c r="E531" s="1"/>
      <c r="F531" s="1"/>
      <c r="G531" s="344"/>
      <c r="H531" s="344"/>
      <c r="I531" s="35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4.25" customHeight="1">
      <c r="A532" s="1"/>
      <c r="B532" s="1"/>
      <c r="C532" s="1"/>
      <c r="D532" s="1"/>
      <c r="E532" s="1"/>
      <c r="F532" s="1"/>
      <c r="G532" s="344"/>
      <c r="H532" s="344"/>
      <c r="I532" s="35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4.25" customHeight="1">
      <c r="A533" s="1"/>
      <c r="B533" s="1"/>
      <c r="C533" s="1"/>
      <c r="D533" s="1"/>
      <c r="E533" s="1"/>
      <c r="F533" s="1"/>
      <c r="G533" s="344"/>
      <c r="H533" s="344"/>
      <c r="I533" s="35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4.25" customHeight="1">
      <c r="A534" s="1"/>
      <c r="B534" s="1"/>
      <c r="C534" s="1"/>
      <c r="D534" s="1"/>
      <c r="E534" s="1"/>
      <c r="F534" s="1"/>
      <c r="G534" s="344"/>
      <c r="H534" s="344"/>
      <c r="I534" s="35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4.25" customHeight="1">
      <c r="A535" s="1"/>
      <c r="B535" s="1"/>
      <c r="C535" s="1"/>
      <c r="D535" s="1"/>
      <c r="E535" s="1"/>
      <c r="F535" s="1"/>
      <c r="G535" s="344"/>
      <c r="H535" s="344"/>
      <c r="I535" s="35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4.25" customHeight="1">
      <c r="A536" s="1"/>
      <c r="B536" s="1"/>
      <c r="C536" s="1"/>
      <c r="D536" s="1"/>
      <c r="E536" s="1"/>
      <c r="F536" s="1"/>
      <c r="G536" s="344"/>
      <c r="H536" s="344"/>
      <c r="I536" s="35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4.25" customHeight="1">
      <c r="A537" s="1"/>
      <c r="B537" s="1"/>
      <c r="C537" s="1"/>
      <c r="D537" s="1"/>
      <c r="E537" s="1"/>
      <c r="F537" s="1"/>
      <c r="G537" s="344"/>
      <c r="H537" s="344"/>
      <c r="I537" s="35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4.25" customHeight="1">
      <c r="A538" s="1"/>
      <c r="B538" s="1"/>
      <c r="C538" s="1"/>
      <c r="D538" s="1"/>
      <c r="E538" s="1"/>
      <c r="F538" s="1"/>
      <c r="G538" s="344"/>
      <c r="H538" s="344"/>
      <c r="I538" s="35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4.25" customHeight="1">
      <c r="A539" s="1"/>
      <c r="B539" s="1"/>
      <c r="C539" s="1"/>
      <c r="D539" s="1"/>
      <c r="E539" s="1"/>
      <c r="F539" s="1"/>
      <c r="G539" s="344"/>
      <c r="H539" s="344"/>
      <c r="I539" s="35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4.25" customHeight="1">
      <c r="A540" s="1"/>
      <c r="B540" s="1"/>
      <c r="C540" s="1"/>
      <c r="D540" s="1"/>
      <c r="E540" s="1"/>
      <c r="F540" s="1"/>
      <c r="G540" s="344"/>
      <c r="H540" s="344"/>
      <c r="I540" s="35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4.25" customHeight="1">
      <c r="A541" s="1"/>
      <c r="B541" s="1"/>
      <c r="C541" s="1"/>
      <c r="D541" s="1"/>
      <c r="E541" s="1"/>
      <c r="F541" s="1"/>
      <c r="G541" s="344"/>
      <c r="H541" s="344"/>
      <c r="I541" s="35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4.25" customHeight="1">
      <c r="A542" s="1"/>
      <c r="B542" s="1"/>
      <c r="C542" s="1"/>
      <c r="D542" s="1"/>
      <c r="E542" s="1"/>
      <c r="F542" s="1"/>
      <c r="G542" s="344"/>
      <c r="H542" s="344"/>
      <c r="I542" s="35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4.25" customHeight="1">
      <c r="A543" s="1"/>
      <c r="B543" s="1"/>
      <c r="C543" s="1"/>
      <c r="D543" s="1"/>
      <c r="E543" s="1"/>
      <c r="F543" s="1"/>
      <c r="G543" s="344"/>
      <c r="H543" s="344"/>
      <c r="I543" s="35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4.25" customHeight="1">
      <c r="A544" s="1"/>
      <c r="B544" s="1"/>
      <c r="C544" s="1"/>
      <c r="D544" s="1"/>
      <c r="E544" s="1"/>
      <c r="F544" s="1"/>
      <c r="G544" s="344"/>
      <c r="H544" s="344"/>
      <c r="I544" s="35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4.25" customHeight="1">
      <c r="A545" s="1"/>
      <c r="B545" s="1"/>
      <c r="C545" s="1"/>
      <c r="D545" s="1"/>
      <c r="E545" s="1"/>
      <c r="F545" s="1"/>
      <c r="G545" s="344"/>
      <c r="H545" s="344"/>
      <c r="I545" s="35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4.25" customHeight="1">
      <c r="A546" s="1"/>
      <c r="B546" s="1"/>
      <c r="C546" s="1"/>
      <c r="D546" s="1"/>
      <c r="E546" s="1"/>
      <c r="F546" s="1"/>
      <c r="G546" s="344"/>
      <c r="H546" s="344"/>
      <c r="I546" s="35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4.25" customHeight="1">
      <c r="A547" s="1"/>
      <c r="B547" s="1"/>
      <c r="C547" s="1"/>
      <c r="D547" s="1"/>
      <c r="E547" s="1"/>
      <c r="F547" s="1"/>
      <c r="G547" s="344"/>
      <c r="H547" s="344"/>
      <c r="I547" s="35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4.25" customHeight="1">
      <c r="A548" s="1"/>
      <c r="B548" s="1"/>
      <c r="C548" s="1"/>
      <c r="D548" s="1"/>
      <c r="E548" s="1"/>
      <c r="F548" s="1"/>
      <c r="G548" s="344"/>
      <c r="H548" s="344"/>
      <c r="I548" s="35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4.25" customHeight="1">
      <c r="A549" s="1"/>
      <c r="B549" s="1"/>
      <c r="C549" s="1"/>
      <c r="D549" s="1"/>
      <c r="E549" s="1"/>
      <c r="F549" s="1"/>
      <c r="G549" s="344"/>
      <c r="H549" s="344"/>
      <c r="I549" s="35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4.25" customHeight="1">
      <c r="A550" s="1"/>
      <c r="B550" s="1"/>
      <c r="C550" s="1"/>
      <c r="D550" s="1"/>
      <c r="E550" s="1"/>
      <c r="F550" s="1"/>
      <c r="G550" s="344"/>
      <c r="H550" s="344"/>
      <c r="I550" s="35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4.25" customHeight="1">
      <c r="A551" s="1"/>
      <c r="B551" s="1"/>
      <c r="C551" s="1"/>
      <c r="D551" s="1"/>
      <c r="E551" s="1"/>
      <c r="F551" s="1"/>
      <c r="G551" s="344"/>
      <c r="H551" s="344"/>
      <c r="I551" s="35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4.25" customHeight="1">
      <c r="A552" s="1"/>
      <c r="B552" s="1"/>
      <c r="C552" s="1"/>
      <c r="D552" s="1"/>
      <c r="E552" s="1"/>
      <c r="F552" s="1"/>
      <c r="G552" s="344"/>
      <c r="H552" s="344"/>
      <c r="I552" s="35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4.25" customHeight="1">
      <c r="A553" s="1"/>
      <c r="B553" s="1"/>
      <c r="C553" s="1"/>
      <c r="D553" s="1"/>
      <c r="E553" s="1"/>
      <c r="F553" s="1"/>
      <c r="G553" s="344"/>
      <c r="H553" s="344"/>
      <c r="I553" s="35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4.25" customHeight="1">
      <c r="A554" s="1"/>
      <c r="B554" s="1"/>
      <c r="C554" s="1"/>
      <c r="D554" s="1"/>
      <c r="E554" s="1"/>
      <c r="F554" s="1"/>
      <c r="G554" s="344"/>
      <c r="H554" s="344"/>
      <c r="I554" s="35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4.25" customHeight="1">
      <c r="A555" s="1"/>
      <c r="B555" s="1"/>
      <c r="C555" s="1"/>
      <c r="D555" s="1"/>
      <c r="E555" s="1"/>
      <c r="F555" s="1"/>
      <c r="G555" s="344"/>
      <c r="H555" s="344"/>
      <c r="I555" s="35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4.25" customHeight="1">
      <c r="A556" s="1"/>
      <c r="B556" s="1"/>
      <c r="C556" s="1"/>
      <c r="D556" s="1"/>
      <c r="E556" s="1"/>
      <c r="F556" s="1"/>
      <c r="G556" s="344"/>
      <c r="H556" s="344"/>
      <c r="I556" s="35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4.25" customHeight="1">
      <c r="A557" s="1"/>
      <c r="B557" s="1"/>
      <c r="C557" s="1"/>
      <c r="D557" s="1"/>
      <c r="E557" s="1"/>
      <c r="F557" s="1"/>
      <c r="G557" s="344"/>
      <c r="H557" s="344"/>
      <c r="I557" s="35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4.25" customHeight="1">
      <c r="A558" s="1"/>
      <c r="B558" s="1"/>
      <c r="C558" s="1"/>
      <c r="D558" s="1"/>
      <c r="E558" s="1"/>
      <c r="F558" s="1"/>
      <c r="G558" s="344"/>
      <c r="H558" s="344"/>
      <c r="I558" s="35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4.25" customHeight="1">
      <c r="A559" s="1"/>
      <c r="B559" s="1"/>
      <c r="C559" s="1"/>
      <c r="D559" s="1"/>
      <c r="E559" s="1"/>
      <c r="F559" s="1"/>
      <c r="G559" s="344"/>
      <c r="H559" s="344"/>
      <c r="I559" s="35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4.25" customHeight="1">
      <c r="A560" s="1"/>
      <c r="B560" s="1"/>
      <c r="C560" s="1"/>
      <c r="D560" s="1"/>
      <c r="E560" s="1"/>
      <c r="F560" s="1"/>
      <c r="G560" s="344"/>
      <c r="H560" s="344"/>
      <c r="I560" s="35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4.25" customHeight="1">
      <c r="A561" s="1"/>
      <c r="B561" s="1"/>
      <c r="C561" s="1"/>
      <c r="D561" s="1"/>
      <c r="E561" s="1"/>
      <c r="F561" s="1"/>
      <c r="G561" s="344"/>
      <c r="H561" s="344"/>
      <c r="I561" s="35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4.25" customHeight="1">
      <c r="A562" s="1"/>
      <c r="B562" s="1"/>
      <c r="C562" s="1"/>
      <c r="D562" s="1"/>
      <c r="E562" s="1"/>
      <c r="F562" s="1"/>
      <c r="G562" s="344"/>
      <c r="H562" s="344"/>
      <c r="I562" s="35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4.25" customHeight="1">
      <c r="A563" s="1"/>
      <c r="B563" s="1"/>
      <c r="C563" s="1"/>
      <c r="D563" s="1"/>
      <c r="E563" s="1"/>
      <c r="F563" s="1"/>
      <c r="G563" s="344"/>
      <c r="H563" s="344"/>
      <c r="I563" s="35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4.25" customHeight="1">
      <c r="A564" s="1"/>
      <c r="B564" s="1"/>
      <c r="C564" s="1"/>
      <c r="D564" s="1"/>
      <c r="E564" s="1"/>
      <c r="F564" s="1"/>
      <c r="G564" s="344"/>
      <c r="H564" s="344"/>
      <c r="I564" s="35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4.25" customHeight="1">
      <c r="A565" s="1"/>
      <c r="B565" s="1"/>
      <c r="C565" s="1"/>
      <c r="D565" s="1"/>
      <c r="E565" s="1"/>
      <c r="F565" s="1"/>
      <c r="G565" s="344"/>
      <c r="H565" s="344"/>
      <c r="I565" s="35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4.25" customHeight="1">
      <c r="A566" s="1"/>
      <c r="B566" s="1"/>
      <c r="C566" s="1"/>
      <c r="D566" s="1"/>
      <c r="E566" s="1"/>
      <c r="F566" s="1"/>
      <c r="G566" s="344"/>
      <c r="H566" s="344"/>
      <c r="I566" s="35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4.25" customHeight="1">
      <c r="A567" s="1"/>
      <c r="B567" s="1"/>
      <c r="C567" s="1"/>
      <c r="D567" s="1"/>
      <c r="E567" s="1"/>
      <c r="F567" s="1"/>
      <c r="G567" s="344"/>
      <c r="H567" s="344"/>
      <c r="I567" s="35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4.25" customHeight="1">
      <c r="A568" s="1"/>
      <c r="B568" s="1"/>
      <c r="C568" s="1"/>
      <c r="D568" s="1"/>
      <c r="E568" s="1"/>
      <c r="F568" s="1"/>
      <c r="G568" s="344"/>
      <c r="H568" s="344"/>
      <c r="I568" s="35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4.25" customHeight="1">
      <c r="A569" s="1"/>
      <c r="B569" s="1"/>
      <c r="C569" s="1"/>
      <c r="D569" s="1"/>
      <c r="E569" s="1"/>
      <c r="F569" s="1"/>
      <c r="G569" s="344"/>
      <c r="H569" s="344"/>
      <c r="I569" s="35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4.25" customHeight="1">
      <c r="A570" s="1"/>
      <c r="B570" s="1"/>
      <c r="C570" s="1"/>
      <c r="D570" s="1"/>
      <c r="E570" s="1"/>
      <c r="F570" s="1"/>
      <c r="G570" s="344"/>
      <c r="H570" s="344"/>
      <c r="I570" s="35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4.25" customHeight="1">
      <c r="A571" s="1"/>
      <c r="B571" s="1"/>
      <c r="C571" s="1"/>
      <c r="D571" s="1"/>
      <c r="E571" s="1"/>
      <c r="F571" s="1"/>
      <c r="G571" s="344"/>
      <c r="H571" s="344"/>
      <c r="I571" s="35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4.25" customHeight="1">
      <c r="A572" s="1"/>
      <c r="B572" s="1"/>
      <c r="C572" s="1"/>
      <c r="D572" s="1"/>
      <c r="E572" s="1"/>
      <c r="F572" s="1"/>
      <c r="G572" s="344"/>
      <c r="H572" s="344"/>
      <c r="I572" s="35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4.25" customHeight="1">
      <c r="A573" s="1"/>
      <c r="B573" s="1"/>
      <c r="C573" s="1"/>
      <c r="D573" s="1"/>
      <c r="E573" s="1"/>
      <c r="F573" s="1"/>
      <c r="G573" s="344"/>
      <c r="H573" s="344"/>
      <c r="I573" s="35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4.25" customHeight="1">
      <c r="A574" s="1"/>
      <c r="B574" s="1"/>
      <c r="C574" s="1"/>
      <c r="D574" s="1"/>
      <c r="E574" s="1"/>
      <c r="F574" s="1"/>
      <c r="G574" s="344"/>
      <c r="H574" s="344"/>
      <c r="I574" s="35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4.25" customHeight="1">
      <c r="A575" s="1"/>
      <c r="B575" s="1"/>
      <c r="C575" s="1"/>
      <c r="D575" s="1"/>
      <c r="E575" s="1"/>
      <c r="F575" s="1"/>
      <c r="G575" s="344"/>
      <c r="H575" s="344"/>
      <c r="I575" s="35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4.25" customHeight="1">
      <c r="A576" s="1"/>
      <c r="B576" s="1"/>
      <c r="C576" s="1"/>
      <c r="D576" s="1"/>
      <c r="E576" s="1"/>
      <c r="F576" s="1"/>
      <c r="G576" s="344"/>
      <c r="H576" s="344"/>
      <c r="I576" s="35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4.25" customHeight="1">
      <c r="A577" s="1"/>
      <c r="B577" s="1"/>
      <c r="C577" s="1"/>
      <c r="D577" s="1"/>
      <c r="E577" s="1"/>
      <c r="F577" s="1"/>
      <c r="G577" s="344"/>
      <c r="H577" s="344"/>
      <c r="I577" s="35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4.25" customHeight="1">
      <c r="A578" s="1"/>
      <c r="B578" s="1"/>
      <c r="C578" s="1"/>
      <c r="D578" s="1"/>
      <c r="E578" s="1"/>
      <c r="F578" s="1"/>
      <c r="G578" s="344"/>
      <c r="H578" s="344"/>
      <c r="I578" s="35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4.25" customHeight="1">
      <c r="A579" s="1"/>
      <c r="B579" s="1"/>
      <c r="C579" s="1"/>
      <c r="D579" s="1"/>
      <c r="E579" s="1"/>
      <c r="F579" s="1"/>
      <c r="G579" s="344"/>
      <c r="H579" s="344"/>
      <c r="I579" s="35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4.25" customHeight="1">
      <c r="A580" s="1"/>
      <c r="B580" s="1"/>
      <c r="C580" s="1"/>
      <c r="D580" s="1"/>
      <c r="E580" s="1"/>
      <c r="F580" s="1"/>
      <c r="G580" s="344"/>
      <c r="H580" s="344"/>
      <c r="I580" s="35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4.25" customHeight="1">
      <c r="A581" s="1"/>
      <c r="B581" s="1"/>
      <c r="C581" s="1"/>
      <c r="D581" s="1"/>
      <c r="E581" s="1"/>
      <c r="F581" s="1"/>
      <c r="G581" s="344"/>
      <c r="H581" s="344"/>
      <c r="I581" s="35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4.25" customHeight="1">
      <c r="A582" s="1"/>
      <c r="B582" s="1"/>
      <c r="C582" s="1"/>
      <c r="D582" s="1"/>
      <c r="E582" s="1"/>
      <c r="F582" s="1"/>
      <c r="G582" s="344"/>
      <c r="H582" s="344"/>
      <c r="I582" s="35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4.25" customHeight="1">
      <c r="A583" s="1"/>
      <c r="B583" s="1"/>
      <c r="C583" s="1"/>
      <c r="D583" s="1"/>
      <c r="E583" s="1"/>
      <c r="F583" s="1"/>
      <c r="G583" s="344"/>
      <c r="H583" s="344"/>
      <c r="I583" s="35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4.25" customHeight="1">
      <c r="A584" s="1"/>
      <c r="B584" s="1"/>
      <c r="C584" s="1"/>
      <c r="D584" s="1"/>
      <c r="E584" s="1"/>
      <c r="F584" s="1"/>
      <c r="G584" s="344"/>
      <c r="H584" s="344"/>
      <c r="I584" s="35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4.25" customHeight="1">
      <c r="A585" s="1"/>
      <c r="B585" s="1"/>
      <c r="C585" s="1"/>
      <c r="D585" s="1"/>
      <c r="E585" s="1"/>
      <c r="F585" s="1"/>
      <c r="G585" s="344"/>
      <c r="H585" s="344"/>
      <c r="I585" s="35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4.25" customHeight="1">
      <c r="A586" s="1"/>
      <c r="B586" s="1"/>
      <c r="C586" s="1"/>
      <c r="D586" s="1"/>
      <c r="E586" s="1"/>
      <c r="F586" s="1"/>
      <c r="G586" s="344"/>
      <c r="H586" s="344"/>
      <c r="I586" s="35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4.25" customHeight="1">
      <c r="A587" s="1"/>
      <c r="B587" s="1"/>
      <c r="C587" s="1"/>
      <c r="D587" s="1"/>
      <c r="E587" s="1"/>
      <c r="F587" s="1"/>
      <c r="G587" s="344"/>
      <c r="H587" s="344"/>
      <c r="I587" s="35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4.25" customHeight="1">
      <c r="A588" s="1"/>
      <c r="B588" s="1"/>
      <c r="C588" s="1"/>
      <c r="D588" s="1"/>
      <c r="E588" s="1"/>
      <c r="F588" s="1"/>
      <c r="G588" s="344"/>
      <c r="H588" s="344"/>
      <c r="I588" s="35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4.25" customHeight="1">
      <c r="A589" s="1"/>
      <c r="B589" s="1"/>
      <c r="C589" s="1"/>
      <c r="D589" s="1"/>
      <c r="E589" s="1"/>
      <c r="F589" s="1"/>
      <c r="G589" s="344"/>
      <c r="H589" s="344"/>
      <c r="I589" s="35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4.25" customHeight="1">
      <c r="A590" s="1"/>
      <c r="B590" s="1"/>
      <c r="C590" s="1"/>
      <c r="D590" s="1"/>
      <c r="E590" s="1"/>
      <c r="F590" s="1"/>
      <c r="G590" s="344"/>
      <c r="H590" s="344"/>
      <c r="I590" s="35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4.25" customHeight="1">
      <c r="A591" s="1"/>
      <c r="B591" s="1"/>
      <c r="C591" s="1"/>
      <c r="D591" s="1"/>
      <c r="E591" s="1"/>
      <c r="F591" s="1"/>
      <c r="G591" s="344"/>
      <c r="H591" s="344"/>
      <c r="I591" s="35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4.25" customHeight="1">
      <c r="A592" s="1"/>
      <c r="B592" s="1"/>
      <c r="C592" s="1"/>
      <c r="D592" s="1"/>
      <c r="E592" s="1"/>
      <c r="F592" s="1"/>
      <c r="G592" s="344"/>
      <c r="H592" s="344"/>
      <c r="I592" s="35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4.25" customHeight="1">
      <c r="A593" s="1"/>
      <c r="B593" s="1"/>
      <c r="C593" s="1"/>
      <c r="D593" s="1"/>
      <c r="E593" s="1"/>
      <c r="F593" s="1"/>
      <c r="G593" s="344"/>
      <c r="H593" s="344"/>
      <c r="I593" s="35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4.25" customHeight="1">
      <c r="A594" s="1"/>
      <c r="B594" s="1"/>
      <c r="C594" s="1"/>
      <c r="D594" s="1"/>
      <c r="E594" s="1"/>
      <c r="F594" s="1"/>
      <c r="G594" s="344"/>
      <c r="H594" s="344"/>
      <c r="I594" s="35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4.25" customHeight="1">
      <c r="A595" s="1"/>
      <c r="B595" s="1"/>
      <c r="C595" s="1"/>
      <c r="D595" s="1"/>
      <c r="E595" s="1"/>
      <c r="F595" s="1"/>
      <c r="G595" s="344"/>
      <c r="H595" s="344"/>
      <c r="I595" s="35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4.25" customHeight="1">
      <c r="A596" s="1"/>
      <c r="B596" s="1"/>
      <c r="C596" s="1"/>
      <c r="D596" s="1"/>
      <c r="E596" s="1"/>
      <c r="F596" s="1"/>
      <c r="G596" s="344"/>
      <c r="H596" s="344"/>
      <c r="I596" s="35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4.25" customHeight="1">
      <c r="A597" s="1"/>
      <c r="B597" s="1"/>
      <c r="C597" s="1"/>
      <c r="D597" s="1"/>
      <c r="E597" s="1"/>
      <c r="F597" s="1"/>
      <c r="G597" s="344"/>
      <c r="H597" s="344"/>
      <c r="I597" s="35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4.25" customHeight="1">
      <c r="A598" s="1"/>
      <c r="B598" s="1"/>
      <c r="C598" s="1"/>
      <c r="D598" s="1"/>
      <c r="E598" s="1"/>
      <c r="F598" s="1"/>
      <c r="G598" s="344"/>
      <c r="H598" s="344"/>
      <c r="I598" s="35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4.25" customHeight="1">
      <c r="A599" s="1"/>
      <c r="B599" s="1"/>
      <c r="C599" s="1"/>
      <c r="D599" s="1"/>
      <c r="E599" s="1"/>
      <c r="F599" s="1"/>
      <c r="G599" s="344"/>
      <c r="H599" s="344"/>
      <c r="I599" s="35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4.25" customHeight="1">
      <c r="A600" s="1"/>
      <c r="B600" s="1"/>
      <c r="C600" s="1"/>
      <c r="D600" s="1"/>
      <c r="E600" s="1"/>
      <c r="F600" s="1"/>
      <c r="G600" s="344"/>
      <c r="H600" s="344"/>
      <c r="I600" s="35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4.25" customHeight="1">
      <c r="A601" s="1"/>
      <c r="B601" s="1"/>
      <c r="C601" s="1"/>
      <c r="D601" s="1"/>
      <c r="E601" s="1"/>
      <c r="F601" s="1"/>
      <c r="G601" s="344"/>
      <c r="H601" s="344"/>
      <c r="I601" s="35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4.25" customHeight="1">
      <c r="A602" s="1"/>
      <c r="B602" s="1"/>
      <c r="C602" s="1"/>
      <c r="D602" s="1"/>
      <c r="E602" s="1"/>
      <c r="F602" s="1"/>
      <c r="G602" s="344"/>
      <c r="H602" s="344"/>
      <c r="I602" s="35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4.25" customHeight="1">
      <c r="A603" s="1"/>
      <c r="B603" s="1"/>
      <c r="C603" s="1"/>
      <c r="D603" s="1"/>
      <c r="E603" s="1"/>
      <c r="F603" s="1"/>
      <c r="G603" s="344"/>
      <c r="H603" s="344"/>
      <c r="I603" s="35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4.25" customHeight="1">
      <c r="A604" s="1"/>
      <c r="B604" s="1"/>
      <c r="C604" s="1"/>
      <c r="D604" s="1"/>
      <c r="E604" s="1"/>
      <c r="F604" s="1"/>
      <c r="G604" s="344"/>
      <c r="H604" s="344"/>
      <c r="I604" s="35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4.25" customHeight="1">
      <c r="A605" s="1"/>
      <c r="B605" s="1"/>
      <c r="C605" s="1"/>
      <c r="D605" s="1"/>
      <c r="E605" s="1"/>
      <c r="F605" s="1"/>
      <c r="G605" s="344"/>
      <c r="H605" s="344"/>
      <c r="I605" s="35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4.25" customHeight="1">
      <c r="A606" s="1"/>
      <c r="B606" s="1"/>
      <c r="C606" s="1"/>
      <c r="D606" s="1"/>
      <c r="E606" s="1"/>
      <c r="F606" s="1"/>
      <c r="G606" s="344"/>
      <c r="H606" s="344"/>
      <c r="I606" s="35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4.25" customHeight="1">
      <c r="A607" s="1"/>
      <c r="B607" s="1"/>
      <c r="C607" s="1"/>
      <c r="D607" s="1"/>
      <c r="E607" s="1"/>
      <c r="F607" s="1"/>
      <c r="G607" s="344"/>
      <c r="H607" s="344"/>
      <c r="I607" s="35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4.25" customHeight="1">
      <c r="A608" s="1"/>
      <c r="B608" s="1"/>
      <c r="C608" s="1"/>
      <c r="D608" s="1"/>
      <c r="E608" s="1"/>
      <c r="F608" s="1"/>
      <c r="G608" s="344"/>
      <c r="H608" s="344"/>
      <c r="I608" s="35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4.25" customHeight="1">
      <c r="A609" s="1"/>
      <c r="B609" s="1"/>
      <c r="C609" s="1"/>
      <c r="D609" s="1"/>
      <c r="E609" s="1"/>
      <c r="F609" s="1"/>
      <c r="G609" s="344"/>
      <c r="H609" s="344"/>
      <c r="I609" s="35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4.25" customHeight="1">
      <c r="A610" s="1"/>
      <c r="B610" s="1"/>
      <c r="C610" s="1"/>
      <c r="D610" s="1"/>
      <c r="E610" s="1"/>
      <c r="F610" s="1"/>
      <c r="G610" s="344"/>
      <c r="H610" s="344"/>
      <c r="I610" s="35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4.25" customHeight="1">
      <c r="A611" s="1"/>
      <c r="B611" s="1"/>
      <c r="C611" s="1"/>
      <c r="D611" s="1"/>
      <c r="E611" s="1"/>
      <c r="F611" s="1"/>
      <c r="G611" s="344"/>
      <c r="H611" s="344"/>
      <c r="I611" s="35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4.25" customHeight="1">
      <c r="A612" s="1"/>
      <c r="B612" s="1"/>
      <c r="C612" s="1"/>
      <c r="D612" s="1"/>
      <c r="E612" s="1"/>
      <c r="F612" s="1"/>
      <c r="G612" s="344"/>
      <c r="H612" s="344"/>
      <c r="I612" s="35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4.25" customHeight="1">
      <c r="A613" s="1"/>
      <c r="B613" s="1"/>
      <c r="C613" s="1"/>
      <c r="D613" s="1"/>
      <c r="E613" s="1"/>
      <c r="F613" s="1"/>
      <c r="G613" s="344"/>
      <c r="H613" s="344"/>
      <c r="I613" s="35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4.25" customHeight="1">
      <c r="A614" s="1"/>
      <c r="B614" s="1"/>
      <c r="C614" s="1"/>
      <c r="D614" s="1"/>
      <c r="E614" s="1"/>
      <c r="F614" s="1"/>
      <c r="G614" s="344"/>
      <c r="H614" s="344"/>
      <c r="I614" s="35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4.25" customHeight="1">
      <c r="A615" s="1"/>
      <c r="B615" s="1"/>
      <c r="C615" s="1"/>
      <c r="D615" s="1"/>
      <c r="E615" s="1"/>
      <c r="F615" s="1"/>
      <c r="G615" s="344"/>
      <c r="H615" s="344"/>
      <c r="I615" s="35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4.25" customHeight="1">
      <c r="A616" s="1"/>
      <c r="B616" s="1"/>
      <c r="C616" s="1"/>
      <c r="D616" s="1"/>
      <c r="E616" s="1"/>
      <c r="F616" s="1"/>
      <c r="G616" s="344"/>
      <c r="H616" s="344"/>
      <c r="I616" s="35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4.25" customHeight="1">
      <c r="A617" s="1"/>
      <c r="B617" s="1"/>
      <c r="C617" s="1"/>
      <c r="D617" s="1"/>
      <c r="E617" s="1"/>
      <c r="F617" s="1"/>
      <c r="G617" s="344"/>
      <c r="H617" s="344"/>
      <c r="I617" s="35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4.25" customHeight="1">
      <c r="A618" s="1"/>
      <c r="B618" s="1"/>
      <c r="C618" s="1"/>
      <c r="D618" s="1"/>
      <c r="E618" s="1"/>
      <c r="F618" s="1"/>
      <c r="G618" s="344"/>
      <c r="H618" s="344"/>
      <c r="I618" s="35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4.25" customHeight="1">
      <c r="A619" s="1"/>
      <c r="B619" s="1"/>
      <c r="C619" s="1"/>
      <c r="D619" s="1"/>
      <c r="E619" s="1"/>
      <c r="F619" s="1"/>
      <c r="G619" s="344"/>
      <c r="H619" s="344"/>
      <c r="I619" s="35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4.25" customHeight="1">
      <c r="A620" s="1"/>
      <c r="B620" s="1"/>
      <c r="C620" s="1"/>
      <c r="D620" s="1"/>
      <c r="E620" s="1"/>
      <c r="F620" s="1"/>
      <c r="G620" s="344"/>
      <c r="H620" s="344"/>
      <c r="I620" s="35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4.25" customHeight="1">
      <c r="A621" s="1"/>
      <c r="B621" s="1"/>
      <c r="C621" s="1"/>
      <c r="D621" s="1"/>
      <c r="E621" s="1"/>
      <c r="F621" s="1"/>
      <c r="G621" s="344"/>
      <c r="H621" s="344"/>
      <c r="I621" s="35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4.25" customHeight="1">
      <c r="A622" s="1"/>
      <c r="B622" s="1"/>
      <c r="C622" s="1"/>
      <c r="D622" s="1"/>
      <c r="E622" s="1"/>
      <c r="F622" s="1"/>
      <c r="G622" s="344"/>
      <c r="H622" s="344"/>
      <c r="I622" s="35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4.25" customHeight="1">
      <c r="A623" s="1"/>
      <c r="B623" s="1"/>
      <c r="C623" s="1"/>
      <c r="D623" s="1"/>
      <c r="E623" s="1"/>
      <c r="F623" s="1"/>
      <c r="G623" s="344"/>
      <c r="H623" s="344"/>
      <c r="I623" s="35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4.25" customHeight="1">
      <c r="A624" s="1"/>
      <c r="B624" s="1"/>
      <c r="C624" s="1"/>
      <c r="D624" s="1"/>
      <c r="E624" s="1"/>
      <c r="F624" s="1"/>
      <c r="G624" s="344"/>
      <c r="H624" s="344"/>
      <c r="I624" s="35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4.25" customHeight="1">
      <c r="A625" s="1"/>
      <c r="B625" s="1"/>
      <c r="C625" s="1"/>
      <c r="D625" s="1"/>
      <c r="E625" s="1"/>
      <c r="F625" s="1"/>
      <c r="G625" s="344"/>
      <c r="H625" s="344"/>
      <c r="I625" s="35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4.25" customHeight="1">
      <c r="A626" s="1"/>
      <c r="B626" s="1"/>
      <c r="C626" s="1"/>
      <c r="D626" s="1"/>
      <c r="E626" s="1"/>
      <c r="F626" s="1"/>
      <c r="G626" s="344"/>
      <c r="H626" s="344"/>
      <c r="I626" s="35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4.25" customHeight="1">
      <c r="A627" s="1"/>
      <c r="B627" s="1"/>
      <c r="C627" s="1"/>
      <c r="D627" s="1"/>
      <c r="E627" s="1"/>
      <c r="F627" s="1"/>
      <c r="G627" s="344"/>
      <c r="H627" s="344"/>
      <c r="I627" s="35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4.25" customHeight="1">
      <c r="A628" s="1"/>
      <c r="B628" s="1"/>
      <c r="C628" s="1"/>
      <c r="D628" s="1"/>
      <c r="E628" s="1"/>
      <c r="F628" s="1"/>
      <c r="G628" s="344"/>
      <c r="H628" s="344"/>
      <c r="I628" s="35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4.25" customHeight="1">
      <c r="A629" s="1"/>
      <c r="B629" s="1"/>
      <c r="C629" s="1"/>
      <c r="D629" s="1"/>
      <c r="E629" s="1"/>
      <c r="F629" s="1"/>
      <c r="G629" s="344"/>
      <c r="H629" s="344"/>
      <c r="I629" s="35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4.25" customHeight="1">
      <c r="A630" s="1"/>
      <c r="B630" s="1"/>
      <c r="C630" s="1"/>
      <c r="D630" s="1"/>
      <c r="E630" s="1"/>
      <c r="F630" s="1"/>
      <c r="G630" s="344"/>
      <c r="H630" s="344"/>
      <c r="I630" s="35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4.25" customHeight="1">
      <c r="A631" s="1"/>
      <c r="B631" s="1"/>
      <c r="C631" s="1"/>
      <c r="D631" s="1"/>
      <c r="E631" s="1"/>
      <c r="F631" s="1"/>
      <c r="G631" s="344"/>
      <c r="H631" s="344"/>
      <c r="I631" s="35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4.25" customHeight="1">
      <c r="A632" s="1"/>
      <c r="B632" s="1"/>
      <c r="C632" s="1"/>
      <c r="D632" s="1"/>
      <c r="E632" s="1"/>
      <c r="F632" s="1"/>
      <c r="G632" s="344"/>
      <c r="H632" s="344"/>
      <c r="I632" s="35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4.25" customHeight="1">
      <c r="A633" s="1"/>
      <c r="B633" s="1"/>
      <c r="C633" s="1"/>
      <c r="D633" s="1"/>
      <c r="E633" s="1"/>
      <c r="F633" s="1"/>
      <c r="G633" s="344"/>
      <c r="H633" s="344"/>
      <c r="I633" s="35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4.25" customHeight="1">
      <c r="A634" s="1"/>
      <c r="B634" s="1"/>
      <c r="C634" s="1"/>
      <c r="D634" s="1"/>
      <c r="E634" s="1"/>
      <c r="F634" s="1"/>
      <c r="G634" s="344"/>
      <c r="H634" s="344"/>
      <c r="I634" s="35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4.25" customHeight="1">
      <c r="A635" s="1"/>
      <c r="B635" s="1"/>
      <c r="C635" s="1"/>
      <c r="D635" s="1"/>
      <c r="E635" s="1"/>
      <c r="F635" s="1"/>
      <c r="G635" s="344"/>
      <c r="H635" s="344"/>
      <c r="I635" s="35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4.25" customHeight="1">
      <c r="A636" s="1"/>
      <c r="B636" s="1"/>
      <c r="C636" s="1"/>
      <c r="D636" s="1"/>
      <c r="E636" s="1"/>
      <c r="F636" s="1"/>
      <c r="G636" s="344"/>
      <c r="H636" s="344"/>
      <c r="I636" s="35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4.25" customHeight="1">
      <c r="A637" s="1"/>
      <c r="B637" s="1"/>
      <c r="C637" s="1"/>
      <c r="D637" s="1"/>
      <c r="E637" s="1"/>
      <c r="F637" s="1"/>
      <c r="G637" s="344"/>
      <c r="H637" s="344"/>
      <c r="I637" s="35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4.25" customHeight="1">
      <c r="A638" s="1"/>
      <c r="B638" s="1"/>
      <c r="C638" s="1"/>
      <c r="D638" s="1"/>
      <c r="E638" s="1"/>
      <c r="F638" s="1"/>
      <c r="G638" s="344"/>
      <c r="H638" s="344"/>
      <c r="I638" s="35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4.25" customHeight="1">
      <c r="A639" s="1"/>
      <c r="B639" s="1"/>
      <c r="C639" s="1"/>
      <c r="D639" s="1"/>
      <c r="E639" s="1"/>
      <c r="F639" s="1"/>
      <c r="G639" s="344"/>
      <c r="H639" s="344"/>
      <c r="I639" s="35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4.25" customHeight="1">
      <c r="A640" s="1"/>
      <c r="B640" s="1"/>
      <c r="C640" s="1"/>
      <c r="D640" s="1"/>
      <c r="E640" s="1"/>
      <c r="F640" s="1"/>
      <c r="G640" s="344"/>
      <c r="H640" s="344"/>
      <c r="I640" s="35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4.25" customHeight="1">
      <c r="A641" s="1"/>
      <c r="B641" s="1"/>
      <c r="C641" s="1"/>
      <c r="D641" s="1"/>
      <c r="E641" s="1"/>
      <c r="F641" s="1"/>
      <c r="G641" s="344"/>
      <c r="H641" s="344"/>
      <c r="I641" s="35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4.25" customHeight="1">
      <c r="A642" s="1"/>
      <c r="B642" s="1"/>
      <c r="C642" s="1"/>
      <c r="D642" s="1"/>
      <c r="E642" s="1"/>
      <c r="F642" s="1"/>
      <c r="G642" s="344"/>
      <c r="H642" s="344"/>
      <c r="I642" s="35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4.25" customHeight="1">
      <c r="A643" s="1"/>
      <c r="B643" s="1"/>
      <c r="C643" s="1"/>
      <c r="D643" s="1"/>
      <c r="E643" s="1"/>
      <c r="F643" s="1"/>
      <c r="G643" s="344"/>
      <c r="H643" s="344"/>
      <c r="I643" s="35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4.25" customHeight="1">
      <c r="A644" s="1"/>
      <c r="B644" s="1"/>
      <c r="C644" s="1"/>
      <c r="D644" s="1"/>
      <c r="E644" s="1"/>
      <c r="F644" s="1"/>
      <c r="G644" s="344"/>
      <c r="H644" s="344"/>
      <c r="I644" s="35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4.25" customHeight="1">
      <c r="A645" s="1"/>
      <c r="B645" s="1"/>
      <c r="C645" s="1"/>
      <c r="D645" s="1"/>
      <c r="E645" s="1"/>
      <c r="F645" s="1"/>
      <c r="G645" s="344"/>
      <c r="H645" s="344"/>
      <c r="I645" s="35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4.25" customHeight="1">
      <c r="A646" s="1"/>
      <c r="B646" s="1"/>
      <c r="C646" s="1"/>
      <c r="D646" s="1"/>
      <c r="E646" s="1"/>
      <c r="F646" s="1"/>
      <c r="G646" s="344"/>
      <c r="H646" s="344"/>
      <c r="I646" s="35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4.25" customHeight="1">
      <c r="A647" s="1"/>
      <c r="B647" s="1"/>
      <c r="C647" s="1"/>
      <c r="D647" s="1"/>
      <c r="E647" s="1"/>
      <c r="F647" s="1"/>
      <c r="G647" s="344"/>
      <c r="H647" s="344"/>
      <c r="I647" s="35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4.25" customHeight="1">
      <c r="A648" s="1"/>
      <c r="B648" s="1"/>
      <c r="C648" s="1"/>
      <c r="D648" s="1"/>
      <c r="E648" s="1"/>
      <c r="F648" s="1"/>
      <c r="G648" s="344"/>
      <c r="H648" s="344"/>
      <c r="I648" s="35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4.25" customHeight="1">
      <c r="A649" s="1"/>
      <c r="B649" s="1"/>
      <c r="C649" s="1"/>
      <c r="D649" s="1"/>
      <c r="E649" s="1"/>
      <c r="F649" s="1"/>
      <c r="G649" s="344"/>
      <c r="H649" s="344"/>
      <c r="I649" s="35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4.25" customHeight="1">
      <c r="A650" s="1"/>
      <c r="B650" s="1"/>
      <c r="C650" s="1"/>
      <c r="D650" s="1"/>
      <c r="E650" s="1"/>
      <c r="F650" s="1"/>
      <c r="G650" s="344"/>
      <c r="H650" s="344"/>
      <c r="I650" s="35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4.25" customHeight="1">
      <c r="A651" s="1"/>
      <c r="B651" s="1"/>
      <c r="C651" s="1"/>
      <c r="D651" s="1"/>
      <c r="E651" s="1"/>
      <c r="F651" s="1"/>
      <c r="G651" s="344"/>
      <c r="H651" s="344"/>
      <c r="I651" s="35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4.25" customHeight="1">
      <c r="A652" s="1"/>
      <c r="B652" s="1"/>
      <c r="C652" s="1"/>
      <c r="D652" s="1"/>
      <c r="E652" s="1"/>
      <c r="F652" s="1"/>
      <c r="G652" s="344"/>
      <c r="H652" s="344"/>
      <c r="I652" s="35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4.25" customHeight="1">
      <c r="A653" s="1"/>
      <c r="B653" s="1"/>
      <c r="C653" s="1"/>
      <c r="D653" s="1"/>
      <c r="E653" s="1"/>
      <c r="F653" s="1"/>
      <c r="G653" s="344"/>
      <c r="H653" s="344"/>
      <c r="I653" s="35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4.25" customHeight="1">
      <c r="A654" s="1"/>
      <c r="B654" s="1"/>
      <c r="C654" s="1"/>
      <c r="D654" s="1"/>
      <c r="E654" s="1"/>
      <c r="F654" s="1"/>
      <c r="G654" s="344"/>
      <c r="H654" s="344"/>
      <c r="I654" s="35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4.25" customHeight="1">
      <c r="A655" s="1"/>
      <c r="B655" s="1"/>
      <c r="C655" s="1"/>
      <c r="D655" s="1"/>
      <c r="E655" s="1"/>
      <c r="F655" s="1"/>
      <c r="G655" s="344"/>
      <c r="H655" s="344"/>
      <c r="I655" s="35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4.25" customHeight="1">
      <c r="A656" s="1"/>
      <c r="B656" s="1"/>
      <c r="C656" s="1"/>
      <c r="D656" s="1"/>
      <c r="E656" s="1"/>
      <c r="F656" s="1"/>
      <c r="G656" s="344"/>
      <c r="H656" s="344"/>
      <c r="I656" s="35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4.25" customHeight="1">
      <c r="A657" s="1"/>
      <c r="B657" s="1"/>
      <c r="C657" s="1"/>
      <c r="D657" s="1"/>
      <c r="E657" s="1"/>
      <c r="F657" s="1"/>
      <c r="G657" s="344"/>
      <c r="H657" s="344"/>
      <c r="I657" s="35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4.25" customHeight="1">
      <c r="A658" s="1"/>
      <c r="B658" s="1"/>
      <c r="C658" s="1"/>
      <c r="D658" s="1"/>
      <c r="E658" s="1"/>
      <c r="F658" s="1"/>
      <c r="G658" s="344"/>
      <c r="H658" s="344"/>
      <c r="I658" s="35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4.25" customHeight="1">
      <c r="A659" s="1"/>
      <c r="B659" s="1"/>
      <c r="C659" s="1"/>
      <c r="D659" s="1"/>
      <c r="E659" s="1"/>
      <c r="F659" s="1"/>
      <c r="G659" s="344"/>
      <c r="H659" s="344"/>
      <c r="I659" s="35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4.25" customHeight="1">
      <c r="A660" s="1"/>
      <c r="B660" s="1"/>
      <c r="C660" s="1"/>
      <c r="D660" s="1"/>
      <c r="E660" s="1"/>
      <c r="F660" s="1"/>
      <c r="G660" s="344"/>
      <c r="H660" s="344"/>
      <c r="I660" s="35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4.25" customHeight="1">
      <c r="A661" s="1"/>
      <c r="B661" s="1"/>
      <c r="C661" s="1"/>
      <c r="D661" s="1"/>
      <c r="E661" s="1"/>
      <c r="F661" s="1"/>
      <c r="G661" s="344"/>
      <c r="H661" s="344"/>
      <c r="I661" s="35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4.25" customHeight="1">
      <c r="A662" s="1"/>
      <c r="B662" s="1"/>
      <c r="C662" s="1"/>
      <c r="D662" s="1"/>
      <c r="E662" s="1"/>
      <c r="F662" s="1"/>
      <c r="G662" s="344"/>
      <c r="H662" s="344"/>
      <c r="I662" s="35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4.25" customHeight="1">
      <c r="A663" s="1"/>
      <c r="B663" s="1"/>
      <c r="C663" s="1"/>
      <c r="D663" s="1"/>
      <c r="E663" s="1"/>
      <c r="F663" s="1"/>
      <c r="G663" s="344"/>
      <c r="H663" s="344"/>
      <c r="I663" s="35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4.25" customHeight="1">
      <c r="A664" s="1"/>
      <c r="B664" s="1"/>
      <c r="C664" s="1"/>
      <c r="D664" s="1"/>
      <c r="E664" s="1"/>
      <c r="F664" s="1"/>
      <c r="G664" s="344"/>
      <c r="H664" s="344"/>
      <c r="I664" s="35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4.25" customHeight="1">
      <c r="A665" s="1"/>
      <c r="B665" s="1"/>
      <c r="C665" s="1"/>
      <c r="D665" s="1"/>
      <c r="E665" s="1"/>
      <c r="F665" s="1"/>
      <c r="G665" s="344"/>
      <c r="H665" s="344"/>
      <c r="I665" s="35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4.25" customHeight="1">
      <c r="A666" s="1"/>
      <c r="B666" s="1"/>
      <c r="C666" s="1"/>
      <c r="D666" s="1"/>
      <c r="E666" s="1"/>
      <c r="F666" s="1"/>
      <c r="G666" s="344"/>
      <c r="H666" s="344"/>
      <c r="I666" s="35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4.25" customHeight="1">
      <c r="A667" s="1"/>
      <c r="B667" s="1"/>
      <c r="C667" s="1"/>
      <c r="D667" s="1"/>
      <c r="E667" s="1"/>
      <c r="F667" s="1"/>
      <c r="G667" s="344"/>
      <c r="H667" s="344"/>
      <c r="I667" s="35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4.25" customHeight="1">
      <c r="A668" s="1"/>
      <c r="B668" s="1"/>
      <c r="C668" s="1"/>
      <c r="D668" s="1"/>
      <c r="E668" s="1"/>
      <c r="F668" s="1"/>
      <c r="G668" s="344"/>
      <c r="H668" s="344"/>
      <c r="I668" s="35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4.25" customHeight="1">
      <c r="A669" s="1"/>
      <c r="B669" s="1"/>
      <c r="C669" s="1"/>
      <c r="D669" s="1"/>
      <c r="E669" s="1"/>
      <c r="F669" s="1"/>
      <c r="G669" s="344"/>
      <c r="H669" s="344"/>
      <c r="I669" s="35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4.25" customHeight="1">
      <c r="A670" s="1"/>
      <c r="B670" s="1"/>
      <c r="C670" s="1"/>
      <c r="D670" s="1"/>
      <c r="E670" s="1"/>
      <c r="F670" s="1"/>
      <c r="G670" s="344"/>
      <c r="H670" s="344"/>
      <c r="I670" s="35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4.25" customHeight="1">
      <c r="A671" s="1"/>
      <c r="B671" s="1"/>
      <c r="C671" s="1"/>
      <c r="D671" s="1"/>
      <c r="E671" s="1"/>
      <c r="F671" s="1"/>
      <c r="G671" s="344"/>
      <c r="H671" s="344"/>
      <c r="I671" s="35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4.25" customHeight="1">
      <c r="A672" s="1"/>
      <c r="B672" s="1"/>
      <c r="C672" s="1"/>
      <c r="D672" s="1"/>
      <c r="E672" s="1"/>
      <c r="F672" s="1"/>
      <c r="G672" s="344"/>
      <c r="H672" s="344"/>
      <c r="I672" s="35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4.25" customHeight="1">
      <c r="A673" s="1"/>
      <c r="B673" s="1"/>
      <c r="C673" s="1"/>
      <c r="D673" s="1"/>
      <c r="E673" s="1"/>
      <c r="F673" s="1"/>
      <c r="G673" s="344"/>
      <c r="H673" s="344"/>
      <c r="I673" s="35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4.25" customHeight="1">
      <c r="A674" s="1"/>
      <c r="B674" s="1"/>
      <c r="C674" s="1"/>
      <c r="D674" s="1"/>
      <c r="E674" s="1"/>
      <c r="F674" s="1"/>
      <c r="G674" s="344"/>
      <c r="H674" s="344"/>
      <c r="I674" s="35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4.25" customHeight="1">
      <c r="A675" s="1"/>
      <c r="B675" s="1"/>
      <c r="C675" s="1"/>
      <c r="D675" s="1"/>
      <c r="E675" s="1"/>
      <c r="F675" s="1"/>
      <c r="G675" s="344"/>
      <c r="H675" s="344"/>
      <c r="I675" s="35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4.25" customHeight="1">
      <c r="A676" s="1"/>
      <c r="B676" s="1"/>
      <c r="C676" s="1"/>
      <c r="D676" s="1"/>
      <c r="E676" s="1"/>
      <c r="F676" s="1"/>
      <c r="G676" s="344"/>
      <c r="H676" s="344"/>
      <c r="I676" s="35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4.25" customHeight="1">
      <c r="A677" s="1"/>
      <c r="B677" s="1"/>
      <c r="C677" s="1"/>
      <c r="D677" s="1"/>
      <c r="E677" s="1"/>
      <c r="F677" s="1"/>
      <c r="G677" s="344"/>
      <c r="H677" s="344"/>
      <c r="I677" s="35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4.25" customHeight="1">
      <c r="A678" s="1"/>
      <c r="B678" s="1"/>
      <c r="C678" s="1"/>
      <c r="D678" s="1"/>
      <c r="E678" s="1"/>
      <c r="F678" s="1"/>
      <c r="G678" s="344"/>
      <c r="H678" s="344"/>
      <c r="I678" s="35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4.25" customHeight="1">
      <c r="A679" s="1"/>
      <c r="B679" s="1"/>
      <c r="C679" s="1"/>
      <c r="D679" s="1"/>
      <c r="E679" s="1"/>
      <c r="F679" s="1"/>
      <c r="G679" s="344"/>
      <c r="H679" s="344"/>
      <c r="I679" s="35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4.25" customHeight="1">
      <c r="A680" s="1"/>
      <c r="B680" s="1"/>
      <c r="C680" s="1"/>
      <c r="D680" s="1"/>
      <c r="E680" s="1"/>
      <c r="F680" s="1"/>
      <c r="G680" s="344"/>
      <c r="H680" s="344"/>
      <c r="I680" s="35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4.25" customHeight="1">
      <c r="A681" s="1"/>
      <c r="B681" s="1"/>
      <c r="C681" s="1"/>
      <c r="D681" s="1"/>
      <c r="E681" s="1"/>
      <c r="F681" s="1"/>
      <c r="G681" s="344"/>
      <c r="H681" s="344"/>
      <c r="I681" s="35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4.25" customHeight="1">
      <c r="A682" s="1"/>
      <c r="B682" s="1"/>
      <c r="C682" s="1"/>
      <c r="D682" s="1"/>
      <c r="E682" s="1"/>
      <c r="F682" s="1"/>
      <c r="G682" s="344"/>
      <c r="H682" s="344"/>
      <c r="I682" s="35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4.25" customHeight="1">
      <c r="A683" s="1"/>
      <c r="B683" s="1"/>
      <c r="C683" s="1"/>
      <c r="D683" s="1"/>
      <c r="E683" s="1"/>
      <c r="F683" s="1"/>
      <c r="G683" s="344"/>
      <c r="H683" s="344"/>
      <c r="I683" s="35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4.25" customHeight="1">
      <c r="A684" s="1"/>
      <c r="B684" s="1"/>
      <c r="C684" s="1"/>
      <c r="D684" s="1"/>
      <c r="E684" s="1"/>
      <c r="F684" s="1"/>
      <c r="G684" s="344"/>
      <c r="H684" s="344"/>
      <c r="I684" s="35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4.25" customHeight="1">
      <c r="A685" s="1"/>
      <c r="B685" s="1"/>
      <c r="C685" s="1"/>
      <c r="D685" s="1"/>
      <c r="E685" s="1"/>
      <c r="F685" s="1"/>
      <c r="G685" s="344"/>
      <c r="H685" s="344"/>
      <c r="I685" s="35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4.25" customHeight="1">
      <c r="A686" s="1"/>
      <c r="B686" s="1"/>
      <c r="C686" s="1"/>
      <c r="D686" s="1"/>
      <c r="E686" s="1"/>
      <c r="F686" s="1"/>
      <c r="G686" s="344"/>
      <c r="H686" s="344"/>
      <c r="I686" s="35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4.25" customHeight="1">
      <c r="A687" s="1"/>
      <c r="B687" s="1"/>
      <c r="C687" s="1"/>
      <c r="D687" s="1"/>
      <c r="E687" s="1"/>
      <c r="F687" s="1"/>
      <c r="G687" s="344"/>
      <c r="H687" s="344"/>
      <c r="I687" s="35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4.25" customHeight="1">
      <c r="A688" s="1"/>
      <c r="B688" s="1"/>
      <c r="C688" s="1"/>
      <c r="D688" s="1"/>
      <c r="E688" s="1"/>
      <c r="F688" s="1"/>
      <c r="G688" s="344"/>
      <c r="H688" s="344"/>
      <c r="I688" s="35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4.25" customHeight="1">
      <c r="A689" s="1"/>
      <c r="B689" s="1"/>
      <c r="C689" s="1"/>
      <c r="D689" s="1"/>
      <c r="E689" s="1"/>
      <c r="F689" s="1"/>
      <c r="G689" s="344"/>
      <c r="H689" s="344"/>
      <c r="I689" s="35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4.25" customHeight="1">
      <c r="A690" s="1"/>
      <c r="B690" s="1"/>
      <c r="C690" s="1"/>
      <c r="D690" s="1"/>
      <c r="E690" s="1"/>
      <c r="F690" s="1"/>
      <c r="G690" s="344"/>
      <c r="H690" s="344"/>
      <c r="I690" s="35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4.25" customHeight="1">
      <c r="A691" s="1"/>
      <c r="B691" s="1"/>
      <c r="C691" s="1"/>
      <c r="D691" s="1"/>
      <c r="E691" s="1"/>
      <c r="F691" s="1"/>
      <c r="G691" s="344"/>
      <c r="H691" s="344"/>
      <c r="I691" s="35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4.25" customHeight="1">
      <c r="A692" s="1"/>
      <c r="B692" s="1"/>
      <c r="C692" s="1"/>
      <c r="D692" s="1"/>
      <c r="E692" s="1"/>
      <c r="F692" s="1"/>
      <c r="G692" s="344"/>
      <c r="H692" s="344"/>
      <c r="I692" s="35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4.25" customHeight="1">
      <c r="A693" s="1"/>
      <c r="B693" s="1"/>
      <c r="C693" s="1"/>
      <c r="D693" s="1"/>
      <c r="E693" s="1"/>
      <c r="F693" s="1"/>
      <c r="G693" s="344"/>
      <c r="H693" s="344"/>
      <c r="I693" s="35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4.25" customHeight="1">
      <c r="A694" s="1"/>
      <c r="B694" s="1"/>
      <c r="C694" s="1"/>
      <c r="D694" s="1"/>
      <c r="E694" s="1"/>
      <c r="F694" s="1"/>
      <c r="G694" s="344"/>
      <c r="H694" s="344"/>
      <c r="I694" s="35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4.25" customHeight="1">
      <c r="A695" s="1"/>
      <c r="B695" s="1"/>
      <c r="C695" s="1"/>
      <c r="D695" s="1"/>
      <c r="E695" s="1"/>
      <c r="F695" s="1"/>
      <c r="G695" s="344"/>
      <c r="H695" s="344"/>
      <c r="I695" s="35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4.25" customHeight="1">
      <c r="A696" s="1"/>
      <c r="B696" s="1"/>
      <c r="C696" s="1"/>
      <c r="D696" s="1"/>
      <c r="E696" s="1"/>
      <c r="F696" s="1"/>
      <c r="G696" s="344"/>
      <c r="H696" s="344"/>
      <c r="I696" s="35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4.25" customHeight="1">
      <c r="A697" s="1"/>
      <c r="B697" s="1"/>
      <c r="C697" s="1"/>
      <c r="D697" s="1"/>
      <c r="E697" s="1"/>
      <c r="F697" s="1"/>
      <c r="G697" s="344"/>
      <c r="H697" s="344"/>
      <c r="I697" s="35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4.25" customHeight="1">
      <c r="A698" s="1"/>
      <c r="B698" s="1"/>
      <c r="C698" s="1"/>
      <c r="D698" s="1"/>
      <c r="E698" s="1"/>
      <c r="F698" s="1"/>
      <c r="G698" s="344"/>
      <c r="H698" s="344"/>
      <c r="I698" s="35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4.25" customHeight="1">
      <c r="A699" s="1"/>
      <c r="B699" s="1"/>
      <c r="C699" s="1"/>
      <c r="D699" s="1"/>
      <c r="E699" s="1"/>
      <c r="F699" s="1"/>
      <c r="G699" s="344"/>
      <c r="H699" s="344"/>
      <c r="I699" s="35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4.25" customHeight="1">
      <c r="A700" s="1"/>
      <c r="B700" s="1"/>
      <c r="C700" s="1"/>
      <c r="D700" s="1"/>
      <c r="E700" s="1"/>
      <c r="F700" s="1"/>
      <c r="G700" s="344"/>
      <c r="H700" s="344"/>
      <c r="I700" s="35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4.25" customHeight="1">
      <c r="A701" s="1"/>
      <c r="B701" s="1"/>
      <c r="C701" s="1"/>
      <c r="D701" s="1"/>
      <c r="E701" s="1"/>
      <c r="F701" s="1"/>
      <c r="G701" s="344"/>
      <c r="H701" s="344"/>
      <c r="I701" s="35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4.25" customHeight="1">
      <c r="A702" s="1"/>
      <c r="B702" s="1"/>
      <c r="C702" s="1"/>
      <c r="D702" s="1"/>
      <c r="E702" s="1"/>
      <c r="F702" s="1"/>
      <c r="G702" s="344"/>
      <c r="H702" s="344"/>
      <c r="I702" s="35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4.25" customHeight="1">
      <c r="A703" s="1"/>
      <c r="B703" s="1"/>
      <c r="C703" s="1"/>
      <c r="D703" s="1"/>
      <c r="E703" s="1"/>
      <c r="F703" s="1"/>
      <c r="G703" s="344"/>
      <c r="H703" s="344"/>
      <c r="I703" s="35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4.25" customHeight="1">
      <c r="A704" s="1"/>
      <c r="B704" s="1"/>
      <c r="C704" s="1"/>
      <c r="D704" s="1"/>
      <c r="E704" s="1"/>
      <c r="F704" s="1"/>
      <c r="G704" s="344"/>
      <c r="H704" s="344"/>
      <c r="I704" s="35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4.25" customHeight="1">
      <c r="A705" s="1"/>
      <c r="B705" s="1"/>
      <c r="C705" s="1"/>
      <c r="D705" s="1"/>
      <c r="E705" s="1"/>
      <c r="F705" s="1"/>
      <c r="G705" s="344"/>
      <c r="H705" s="344"/>
      <c r="I705" s="35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4.25" customHeight="1">
      <c r="A706" s="1"/>
      <c r="B706" s="1"/>
      <c r="C706" s="1"/>
      <c r="D706" s="1"/>
      <c r="E706" s="1"/>
      <c r="F706" s="1"/>
      <c r="G706" s="344"/>
      <c r="H706" s="344"/>
      <c r="I706" s="35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4.25" customHeight="1">
      <c r="A707" s="1"/>
      <c r="B707" s="1"/>
      <c r="C707" s="1"/>
      <c r="D707" s="1"/>
      <c r="E707" s="1"/>
      <c r="F707" s="1"/>
      <c r="G707" s="344"/>
      <c r="H707" s="344"/>
      <c r="I707" s="35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4.25" customHeight="1">
      <c r="A708" s="1"/>
      <c r="B708" s="1"/>
      <c r="C708" s="1"/>
      <c r="D708" s="1"/>
      <c r="E708" s="1"/>
      <c r="F708" s="1"/>
      <c r="G708" s="344"/>
      <c r="H708" s="344"/>
      <c r="I708" s="35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4.25" customHeight="1">
      <c r="A709" s="1"/>
      <c r="B709" s="1"/>
      <c r="C709" s="1"/>
      <c r="D709" s="1"/>
      <c r="E709" s="1"/>
      <c r="F709" s="1"/>
      <c r="G709" s="344"/>
      <c r="H709" s="344"/>
      <c r="I709" s="35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4.25" customHeight="1">
      <c r="A710" s="1"/>
      <c r="B710" s="1"/>
      <c r="C710" s="1"/>
      <c r="D710" s="1"/>
      <c r="E710" s="1"/>
      <c r="F710" s="1"/>
      <c r="G710" s="344"/>
      <c r="H710" s="344"/>
      <c r="I710" s="35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4.25" customHeight="1">
      <c r="A711" s="1"/>
      <c r="B711" s="1"/>
      <c r="C711" s="1"/>
      <c r="D711" s="1"/>
      <c r="E711" s="1"/>
      <c r="F711" s="1"/>
      <c r="G711" s="344"/>
      <c r="H711" s="344"/>
      <c r="I711" s="35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4.25" customHeight="1">
      <c r="A712" s="1"/>
      <c r="B712" s="1"/>
      <c r="C712" s="1"/>
      <c r="D712" s="1"/>
      <c r="E712" s="1"/>
      <c r="F712" s="1"/>
      <c r="G712" s="344"/>
      <c r="H712" s="344"/>
      <c r="I712" s="35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4.25" customHeight="1">
      <c r="A713" s="1"/>
      <c r="B713" s="1"/>
      <c r="C713" s="1"/>
      <c r="D713" s="1"/>
      <c r="E713" s="1"/>
      <c r="F713" s="1"/>
      <c r="G713" s="344"/>
      <c r="H713" s="344"/>
      <c r="I713" s="35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4.25" customHeight="1">
      <c r="A714" s="1"/>
      <c r="B714" s="1"/>
      <c r="C714" s="1"/>
      <c r="D714" s="1"/>
      <c r="E714" s="1"/>
      <c r="F714" s="1"/>
      <c r="G714" s="344"/>
      <c r="H714" s="344"/>
      <c r="I714" s="35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4.25" customHeight="1">
      <c r="A715" s="1"/>
      <c r="B715" s="1"/>
      <c r="C715" s="1"/>
      <c r="D715" s="1"/>
      <c r="E715" s="1"/>
      <c r="F715" s="1"/>
      <c r="G715" s="344"/>
      <c r="H715" s="344"/>
      <c r="I715" s="35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4.25" customHeight="1">
      <c r="A716" s="1"/>
      <c r="B716" s="1"/>
      <c r="C716" s="1"/>
      <c r="D716" s="1"/>
      <c r="E716" s="1"/>
      <c r="F716" s="1"/>
      <c r="G716" s="344"/>
      <c r="H716" s="344"/>
      <c r="I716" s="35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4.25" customHeight="1">
      <c r="A717" s="1"/>
      <c r="B717" s="1"/>
      <c r="C717" s="1"/>
      <c r="D717" s="1"/>
      <c r="E717" s="1"/>
      <c r="F717" s="1"/>
      <c r="G717" s="344"/>
      <c r="H717" s="344"/>
      <c r="I717" s="35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4.25" customHeight="1">
      <c r="A718" s="1"/>
      <c r="B718" s="1"/>
      <c r="C718" s="1"/>
      <c r="D718" s="1"/>
      <c r="E718" s="1"/>
      <c r="F718" s="1"/>
      <c r="G718" s="344"/>
      <c r="H718" s="344"/>
      <c r="I718" s="35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4.25" customHeight="1">
      <c r="A719" s="1"/>
      <c r="B719" s="1"/>
      <c r="C719" s="1"/>
      <c r="D719" s="1"/>
      <c r="E719" s="1"/>
      <c r="F719" s="1"/>
      <c r="G719" s="344"/>
      <c r="H719" s="344"/>
      <c r="I719" s="35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4.25" customHeight="1">
      <c r="A720" s="1"/>
      <c r="B720" s="1"/>
      <c r="C720" s="1"/>
      <c r="D720" s="1"/>
      <c r="E720" s="1"/>
      <c r="F720" s="1"/>
      <c r="G720" s="344"/>
      <c r="H720" s="344"/>
      <c r="I720" s="35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4.25" customHeight="1">
      <c r="A721" s="1"/>
      <c r="B721" s="1"/>
      <c r="C721" s="1"/>
      <c r="D721" s="1"/>
      <c r="E721" s="1"/>
      <c r="F721" s="1"/>
      <c r="G721" s="344"/>
      <c r="H721" s="344"/>
      <c r="I721" s="35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4.25" customHeight="1">
      <c r="A722" s="1"/>
      <c r="B722" s="1"/>
      <c r="C722" s="1"/>
      <c r="D722" s="1"/>
      <c r="E722" s="1"/>
      <c r="F722" s="1"/>
      <c r="G722" s="344"/>
      <c r="H722" s="344"/>
      <c r="I722" s="35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4.25" customHeight="1">
      <c r="A723" s="1"/>
      <c r="B723" s="1"/>
      <c r="C723" s="1"/>
      <c r="D723" s="1"/>
      <c r="E723" s="1"/>
      <c r="F723" s="1"/>
      <c r="G723" s="344"/>
      <c r="H723" s="344"/>
      <c r="I723" s="35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4.25" customHeight="1">
      <c r="A724" s="1"/>
      <c r="B724" s="1"/>
      <c r="C724" s="1"/>
      <c r="D724" s="1"/>
      <c r="E724" s="1"/>
      <c r="F724" s="1"/>
      <c r="G724" s="344"/>
      <c r="H724" s="344"/>
      <c r="I724" s="35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4.25" customHeight="1">
      <c r="A725" s="1"/>
      <c r="B725" s="1"/>
      <c r="C725" s="1"/>
      <c r="D725" s="1"/>
      <c r="E725" s="1"/>
      <c r="F725" s="1"/>
      <c r="G725" s="344"/>
      <c r="H725" s="344"/>
      <c r="I725" s="35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4.25" customHeight="1">
      <c r="A726" s="1"/>
      <c r="B726" s="1"/>
      <c r="C726" s="1"/>
      <c r="D726" s="1"/>
      <c r="E726" s="1"/>
      <c r="F726" s="1"/>
      <c r="G726" s="344"/>
      <c r="H726" s="344"/>
      <c r="I726" s="35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4.25" customHeight="1">
      <c r="A727" s="1"/>
      <c r="B727" s="1"/>
      <c r="C727" s="1"/>
      <c r="D727" s="1"/>
      <c r="E727" s="1"/>
      <c r="F727" s="1"/>
      <c r="G727" s="344"/>
      <c r="H727" s="344"/>
      <c r="I727" s="35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4.25" customHeight="1">
      <c r="A728" s="1"/>
      <c r="B728" s="1"/>
      <c r="C728" s="1"/>
      <c r="D728" s="1"/>
      <c r="E728" s="1"/>
      <c r="F728" s="1"/>
      <c r="G728" s="344"/>
      <c r="H728" s="344"/>
      <c r="I728" s="35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4.25" customHeight="1">
      <c r="A729" s="1"/>
      <c r="B729" s="1"/>
      <c r="C729" s="1"/>
      <c r="D729" s="1"/>
      <c r="E729" s="1"/>
      <c r="F729" s="1"/>
      <c r="G729" s="344"/>
      <c r="H729" s="344"/>
      <c r="I729" s="35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4.25" customHeight="1">
      <c r="A730" s="1"/>
      <c r="B730" s="1"/>
      <c r="C730" s="1"/>
      <c r="D730" s="1"/>
      <c r="E730" s="1"/>
      <c r="F730" s="1"/>
      <c r="G730" s="344"/>
      <c r="H730" s="344"/>
      <c r="I730" s="35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4.25" customHeight="1">
      <c r="A731" s="1"/>
      <c r="B731" s="1"/>
      <c r="C731" s="1"/>
      <c r="D731" s="1"/>
      <c r="E731" s="1"/>
      <c r="F731" s="1"/>
      <c r="G731" s="344"/>
      <c r="H731" s="344"/>
      <c r="I731" s="35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4.25" customHeight="1">
      <c r="A732" s="1"/>
      <c r="B732" s="1"/>
      <c r="C732" s="1"/>
      <c r="D732" s="1"/>
      <c r="E732" s="1"/>
      <c r="F732" s="1"/>
      <c r="G732" s="344"/>
      <c r="H732" s="344"/>
      <c r="I732" s="35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4.25" customHeight="1">
      <c r="A733" s="1"/>
      <c r="B733" s="1"/>
      <c r="C733" s="1"/>
      <c r="D733" s="1"/>
      <c r="E733" s="1"/>
      <c r="F733" s="1"/>
      <c r="G733" s="344"/>
      <c r="H733" s="344"/>
      <c r="I733" s="35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4.25" customHeight="1">
      <c r="A734" s="1"/>
      <c r="B734" s="1"/>
      <c r="C734" s="1"/>
      <c r="D734" s="1"/>
      <c r="E734" s="1"/>
      <c r="F734" s="1"/>
      <c r="G734" s="344"/>
      <c r="H734" s="344"/>
      <c r="I734" s="35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4.25" customHeight="1">
      <c r="A735" s="1"/>
      <c r="B735" s="1"/>
      <c r="C735" s="1"/>
      <c r="D735" s="1"/>
      <c r="E735" s="1"/>
      <c r="F735" s="1"/>
      <c r="G735" s="344"/>
      <c r="H735" s="344"/>
      <c r="I735" s="35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4.25" customHeight="1">
      <c r="A736" s="1"/>
      <c r="B736" s="1"/>
      <c r="C736" s="1"/>
      <c r="D736" s="1"/>
      <c r="E736" s="1"/>
      <c r="F736" s="1"/>
      <c r="G736" s="344"/>
      <c r="H736" s="344"/>
      <c r="I736" s="35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4.25" customHeight="1">
      <c r="A737" s="1"/>
      <c r="B737" s="1"/>
      <c r="C737" s="1"/>
      <c r="D737" s="1"/>
      <c r="E737" s="1"/>
      <c r="F737" s="1"/>
      <c r="G737" s="344"/>
      <c r="H737" s="344"/>
      <c r="I737" s="35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4.25" customHeight="1">
      <c r="A738" s="1"/>
      <c r="B738" s="1"/>
      <c r="C738" s="1"/>
      <c r="D738" s="1"/>
      <c r="E738" s="1"/>
      <c r="F738" s="1"/>
      <c r="G738" s="344"/>
      <c r="H738" s="344"/>
      <c r="I738" s="35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4.25" customHeight="1">
      <c r="A739" s="1"/>
      <c r="B739" s="1"/>
      <c r="C739" s="1"/>
      <c r="D739" s="1"/>
      <c r="E739" s="1"/>
      <c r="F739" s="1"/>
      <c r="G739" s="344"/>
      <c r="H739" s="344"/>
      <c r="I739" s="35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4.25" customHeight="1">
      <c r="A740" s="1"/>
      <c r="B740" s="1"/>
      <c r="C740" s="1"/>
      <c r="D740" s="1"/>
      <c r="E740" s="1"/>
      <c r="F740" s="1"/>
      <c r="G740" s="344"/>
      <c r="H740" s="344"/>
      <c r="I740" s="35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4.25" customHeight="1">
      <c r="A741" s="1"/>
      <c r="B741" s="1"/>
      <c r="C741" s="1"/>
      <c r="D741" s="1"/>
      <c r="E741" s="1"/>
      <c r="F741" s="1"/>
      <c r="G741" s="344"/>
      <c r="H741" s="344"/>
      <c r="I741" s="35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4.25" customHeight="1">
      <c r="A742" s="1"/>
      <c r="B742" s="1"/>
      <c r="C742" s="1"/>
      <c r="D742" s="1"/>
      <c r="E742" s="1"/>
      <c r="F742" s="1"/>
      <c r="G742" s="344"/>
      <c r="H742" s="344"/>
      <c r="I742" s="35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4.25" customHeight="1">
      <c r="A743" s="1"/>
      <c r="B743" s="1"/>
      <c r="C743" s="1"/>
      <c r="D743" s="1"/>
      <c r="E743" s="1"/>
      <c r="F743" s="1"/>
      <c r="G743" s="344"/>
      <c r="H743" s="344"/>
      <c r="I743" s="35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4.25" customHeight="1">
      <c r="A744" s="1"/>
      <c r="B744" s="1"/>
      <c r="C744" s="1"/>
      <c r="D744" s="1"/>
      <c r="E744" s="1"/>
      <c r="F744" s="1"/>
      <c r="G744" s="344"/>
      <c r="H744" s="344"/>
      <c r="I744" s="35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4.25" customHeight="1">
      <c r="A745" s="1"/>
      <c r="B745" s="1"/>
      <c r="C745" s="1"/>
      <c r="D745" s="1"/>
      <c r="E745" s="1"/>
      <c r="F745" s="1"/>
      <c r="G745" s="344"/>
      <c r="H745" s="344"/>
      <c r="I745" s="35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4.25" customHeight="1">
      <c r="A746" s="1"/>
      <c r="B746" s="1"/>
      <c r="C746" s="1"/>
      <c r="D746" s="1"/>
      <c r="E746" s="1"/>
      <c r="F746" s="1"/>
      <c r="G746" s="344"/>
      <c r="H746" s="344"/>
      <c r="I746" s="35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4.25" customHeight="1">
      <c r="A747" s="1"/>
      <c r="B747" s="1"/>
      <c r="C747" s="1"/>
      <c r="D747" s="1"/>
      <c r="E747" s="1"/>
      <c r="F747" s="1"/>
      <c r="G747" s="344"/>
      <c r="H747" s="344"/>
      <c r="I747" s="35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4.25" customHeight="1">
      <c r="A748" s="1"/>
      <c r="B748" s="1"/>
      <c r="C748" s="1"/>
      <c r="D748" s="1"/>
      <c r="E748" s="1"/>
      <c r="F748" s="1"/>
      <c r="G748" s="344"/>
      <c r="H748" s="344"/>
      <c r="I748" s="35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4.25" customHeight="1">
      <c r="A749" s="1"/>
      <c r="B749" s="1"/>
      <c r="C749" s="1"/>
      <c r="D749" s="1"/>
      <c r="E749" s="1"/>
      <c r="F749" s="1"/>
      <c r="G749" s="344"/>
      <c r="H749" s="344"/>
      <c r="I749" s="35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4.25" customHeight="1">
      <c r="A750" s="1"/>
      <c r="B750" s="1"/>
      <c r="C750" s="1"/>
      <c r="D750" s="1"/>
      <c r="E750" s="1"/>
      <c r="F750" s="1"/>
      <c r="G750" s="344"/>
      <c r="H750" s="344"/>
      <c r="I750" s="35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4.25" customHeight="1">
      <c r="A751" s="1"/>
      <c r="B751" s="1"/>
      <c r="C751" s="1"/>
      <c r="D751" s="1"/>
      <c r="E751" s="1"/>
      <c r="F751" s="1"/>
      <c r="G751" s="344"/>
      <c r="H751" s="344"/>
      <c r="I751" s="35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4.25" customHeight="1">
      <c r="A752" s="1"/>
      <c r="B752" s="1"/>
      <c r="C752" s="1"/>
      <c r="D752" s="1"/>
      <c r="E752" s="1"/>
      <c r="F752" s="1"/>
      <c r="G752" s="344"/>
      <c r="H752" s="344"/>
      <c r="I752" s="35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4.25" customHeight="1">
      <c r="A753" s="1"/>
      <c r="B753" s="1"/>
      <c r="C753" s="1"/>
      <c r="D753" s="1"/>
      <c r="E753" s="1"/>
      <c r="F753" s="1"/>
      <c r="G753" s="344"/>
      <c r="H753" s="344"/>
      <c r="I753" s="35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4.25" customHeight="1">
      <c r="A754" s="1"/>
      <c r="B754" s="1"/>
      <c r="C754" s="1"/>
      <c r="D754" s="1"/>
      <c r="E754" s="1"/>
      <c r="F754" s="1"/>
      <c r="G754" s="344"/>
      <c r="H754" s="344"/>
      <c r="I754" s="35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4.25" customHeight="1">
      <c r="A755" s="1"/>
      <c r="B755" s="1"/>
      <c r="C755" s="1"/>
      <c r="D755" s="1"/>
      <c r="E755" s="1"/>
      <c r="F755" s="1"/>
      <c r="G755" s="344"/>
      <c r="H755" s="344"/>
      <c r="I755" s="35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4.25" customHeight="1">
      <c r="A756" s="1"/>
      <c r="B756" s="1"/>
      <c r="C756" s="1"/>
      <c r="D756" s="1"/>
      <c r="E756" s="1"/>
      <c r="F756" s="1"/>
      <c r="G756" s="344"/>
      <c r="H756" s="344"/>
      <c r="I756" s="35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4.25" customHeight="1">
      <c r="A757" s="1"/>
      <c r="B757" s="1"/>
      <c r="C757" s="1"/>
      <c r="D757" s="1"/>
      <c r="E757" s="1"/>
      <c r="F757" s="1"/>
      <c r="G757" s="344"/>
      <c r="H757" s="344"/>
      <c r="I757" s="35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4.25" customHeight="1">
      <c r="A758" s="1"/>
      <c r="B758" s="1"/>
      <c r="C758" s="1"/>
      <c r="D758" s="1"/>
      <c r="E758" s="1"/>
      <c r="F758" s="1"/>
      <c r="G758" s="344"/>
      <c r="H758" s="344"/>
      <c r="I758" s="35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4.25" customHeight="1">
      <c r="A759" s="1"/>
      <c r="B759" s="1"/>
      <c r="C759" s="1"/>
      <c r="D759" s="1"/>
      <c r="E759" s="1"/>
      <c r="F759" s="1"/>
      <c r="G759" s="344"/>
      <c r="H759" s="344"/>
      <c r="I759" s="35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4.25" customHeight="1">
      <c r="A760" s="1"/>
      <c r="B760" s="1"/>
      <c r="C760" s="1"/>
      <c r="D760" s="1"/>
      <c r="E760" s="1"/>
      <c r="F760" s="1"/>
      <c r="G760" s="344"/>
      <c r="H760" s="344"/>
      <c r="I760" s="35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4.25" customHeight="1">
      <c r="A761" s="1"/>
      <c r="B761" s="1"/>
      <c r="C761" s="1"/>
      <c r="D761" s="1"/>
      <c r="E761" s="1"/>
      <c r="F761" s="1"/>
      <c r="G761" s="344"/>
      <c r="H761" s="344"/>
      <c r="I761" s="35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4.25" customHeight="1">
      <c r="A762" s="1"/>
      <c r="B762" s="1"/>
      <c r="C762" s="1"/>
      <c r="D762" s="1"/>
      <c r="E762" s="1"/>
      <c r="F762" s="1"/>
      <c r="G762" s="344"/>
      <c r="H762" s="344"/>
      <c r="I762" s="35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4.25" customHeight="1">
      <c r="A763" s="1"/>
      <c r="B763" s="1"/>
      <c r="C763" s="1"/>
      <c r="D763" s="1"/>
      <c r="E763" s="1"/>
      <c r="F763" s="1"/>
      <c r="G763" s="344"/>
      <c r="H763" s="344"/>
      <c r="I763" s="35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4.25" customHeight="1">
      <c r="A764" s="1"/>
      <c r="B764" s="1"/>
      <c r="C764" s="1"/>
      <c r="D764" s="1"/>
      <c r="E764" s="1"/>
      <c r="F764" s="1"/>
      <c r="G764" s="344"/>
      <c r="H764" s="344"/>
      <c r="I764" s="35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4.25" customHeight="1">
      <c r="A765" s="1"/>
      <c r="B765" s="1"/>
      <c r="C765" s="1"/>
      <c r="D765" s="1"/>
      <c r="E765" s="1"/>
      <c r="F765" s="1"/>
      <c r="G765" s="344"/>
      <c r="H765" s="344"/>
      <c r="I765" s="35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4.25" customHeight="1">
      <c r="A766" s="1"/>
      <c r="B766" s="1"/>
      <c r="C766" s="1"/>
      <c r="D766" s="1"/>
      <c r="E766" s="1"/>
      <c r="F766" s="1"/>
      <c r="G766" s="344"/>
      <c r="H766" s="344"/>
      <c r="I766" s="35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4.25" customHeight="1">
      <c r="A767" s="1"/>
      <c r="B767" s="1"/>
      <c r="C767" s="1"/>
      <c r="D767" s="1"/>
      <c r="E767" s="1"/>
      <c r="F767" s="1"/>
      <c r="G767" s="344"/>
      <c r="H767" s="344"/>
      <c r="I767" s="35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4.25" customHeight="1">
      <c r="A768" s="1"/>
      <c r="B768" s="1"/>
      <c r="C768" s="1"/>
      <c r="D768" s="1"/>
      <c r="E768" s="1"/>
      <c r="F768" s="1"/>
      <c r="G768" s="344"/>
      <c r="H768" s="344"/>
      <c r="I768" s="35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4.25" customHeight="1">
      <c r="A769" s="1"/>
      <c r="B769" s="1"/>
      <c r="C769" s="1"/>
      <c r="D769" s="1"/>
      <c r="E769" s="1"/>
      <c r="F769" s="1"/>
      <c r="G769" s="344"/>
      <c r="H769" s="344"/>
      <c r="I769" s="35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4.25" customHeight="1">
      <c r="A770" s="1"/>
      <c r="B770" s="1"/>
      <c r="C770" s="1"/>
      <c r="D770" s="1"/>
      <c r="E770" s="1"/>
      <c r="F770" s="1"/>
      <c r="G770" s="344"/>
      <c r="H770" s="344"/>
      <c r="I770" s="35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4.25" customHeight="1">
      <c r="A771" s="1"/>
      <c r="B771" s="1"/>
      <c r="C771" s="1"/>
      <c r="D771" s="1"/>
      <c r="E771" s="1"/>
      <c r="F771" s="1"/>
      <c r="G771" s="344"/>
      <c r="H771" s="344"/>
      <c r="I771" s="35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4.25" customHeight="1">
      <c r="A772" s="1"/>
      <c r="B772" s="1"/>
      <c r="C772" s="1"/>
      <c r="D772" s="1"/>
      <c r="E772" s="1"/>
      <c r="F772" s="1"/>
      <c r="G772" s="344"/>
      <c r="H772" s="344"/>
      <c r="I772" s="35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4.25" customHeight="1">
      <c r="A773" s="1"/>
      <c r="B773" s="1"/>
      <c r="C773" s="1"/>
      <c r="D773" s="1"/>
      <c r="E773" s="1"/>
      <c r="F773" s="1"/>
      <c r="G773" s="344"/>
      <c r="H773" s="344"/>
      <c r="I773" s="35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4.25" customHeight="1">
      <c r="A774" s="1"/>
      <c r="B774" s="1"/>
      <c r="C774" s="1"/>
      <c r="D774" s="1"/>
      <c r="E774" s="1"/>
      <c r="F774" s="1"/>
      <c r="G774" s="344"/>
      <c r="H774" s="344"/>
      <c r="I774" s="35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4.25" customHeight="1">
      <c r="A775" s="1"/>
      <c r="B775" s="1"/>
      <c r="C775" s="1"/>
      <c r="D775" s="1"/>
      <c r="E775" s="1"/>
      <c r="F775" s="1"/>
      <c r="G775" s="344"/>
      <c r="H775" s="344"/>
      <c r="I775" s="35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4.25" customHeight="1">
      <c r="A776" s="1"/>
      <c r="B776" s="1"/>
      <c r="C776" s="1"/>
      <c r="D776" s="1"/>
      <c r="E776" s="1"/>
      <c r="F776" s="1"/>
      <c r="G776" s="344"/>
      <c r="H776" s="344"/>
      <c r="I776" s="35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4.25" customHeight="1">
      <c r="A777" s="1"/>
      <c r="B777" s="1"/>
      <c r="C777" s="1"/>
      <c r="D777" s="1"/>
      <c r="E777" s="1"/>
      <c r="F777" s="1"/>
      <c r="G777" s="344"/>
      <c r="H777" s="344"/>
      <c r="I777" s="35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4.25" customHeight="1">
      <c r="A778" s="1"/>
      <c r="B778" s="1"/>
      <c r="C778" s="1"/>
      <c r="D778" s="1"/>
      <c r="E778" s="1"/>
      <c r="F778" s="1"/>
      <c r="G778" s="344"/>
      <c r="H778" s="344"/>
      <c r="I778" s="35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4.25" customHeight="1">
      <c r="A779" s="1"/>
      <c r="B779" s="1"/>
      <c r="C779" s="1"/>
      <c r="D779" s="1"/>
      <c r="E779" s="1"/>
      <c r="F779" s="1"/>
      <c r="G779" s="344"/>
      <c r="H779" s="344"/>
      <c r="I779" s="35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4.25" customHeight="1">
      <c r="A780" s="1"/>
      <c r="B780" s="1"/>
      <c r="C780" s="1"/>
      <c r="D780" s="1"/>
      <c r="E780" s="1"/>
      <c r="F780" s="1"/>
      <c r="G780" s="344"/>
      <c r="H780" s="344"/>
      <c r="I780" s="35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4.25" customHeight="1">
      <c r="A781" s="1"/>
      <c r="B781" s="1"/>
      <c r="C781" s="1"/>
      <c r="D781" s="1"/>
      <c r="E781" s="1"/>
      <c r="F781" s="1"/>
      <c r="G781" s="344"/>
      <c r="H781" s="344"/>
      <c r="I781" s="35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4.25" customHeight="1">
      <c r="A782" s="1"/>
      <c r="B782" s="1"/>
      <c r="C782" s="1"/>
      <c r="D782" s="1"/>
      <c r="E782" s="1"/>
      <c r="F782" s="1"/>
      <c r="G782" s="344"/>
      <c r="H782" s="344"/>
      <c r="I782" s="35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4.25" customHeight="1">
      <c r="A783" s="1"/>
      <c r="B783" s="1"/>
      <c r="C783" s="1"/>
      <c r="D783" s="1"/>
      <c r="E783" s="1"/>
      <c r="F783" s="1"/>
      <c r="G783" s="344"/>
      <c r="H783" s="344"/>
      <c r="I783" s="35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4.25" customHeight="1">
      <c r="A784" s="1"/>
      <c r="B784" s="1"/>
      <c r="C784" s="1"/>
      <c r="D784" s="1"/>
      <c r="E784" s="1"/>
      <c r="F784" s="1"/>
      <c r="G784" s="344"/>
      <c r="H784" s="344"/>
      <c r="I784" s="35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4.25" customHeight="1">
      <c r="A785" s="1"/>
      <c r="B785" s="1"/>
      <c r="C785" s="1"/>
      <c r="D785" s="1"/>
      <c r="E785" s="1"/>
      <c r="F785" s="1"/>
      <c r="G785" s="344"/>
      <c r="H785" s="344"/>
      <c r="I785" s="35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4.25" customHeight="1">
      <c r="A786" s="1"/>
      <c r="B786" s="1"/>
      <c r="C786" s="1"/>
      <c r="D786" s="1"/>
      <c r="E786" s="1"/>
      <c r="F786" s="1"/>
      <c r="G786" s="344"/>
      <c r="H786" s="344"/>
      <c r="I786" s="35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4.25" customHeight="1">
      <c r="A787" s="1"/>
      <c r="B787" s="1"/>
      <c r="C787" s="1"/>
      <c r="D787" s="1"/>
      <c r="E787" s="1"/>
      <c r="F787" s="1"/>
      <c r="G787" s="344"/>
      <c r="H787" s="344"/>
      <c r="I787" s="35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4.25" customHeight="1">
      <c r="A788" s="1"/>
      <c r="B788" s="1"/>
      <c r="C788" s="1"/>
      <c r="D788" s="1"/>
      <c r="E788" s="1"/>
      <c r="F788" s="1"/>
      <c r="G788" s="344"/>
      <c r="H788" s="344"/>
      <c r="I788" s="35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4.25" customHeight="1">
      <c r="A789" s="1"/>
      <c r="B789" s="1"/>
      <c r="C789" s="1"/>
      <c r="D789" s="1"/>
      <c r="E789" s="1"/>
      <c r="F789" s="1"/>
      <c r="G789" s="344"/>
      <c r="H789" s="344"/>
      <c r="I789" s="35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4.25" customHeight="1">
      <c r="A790" s="1"/>
      <c r="B790" s="1"/>
      <c r="C790" s="1"/>
      <c r="D790" s="1"/>
      <c r="E790" s="1"/>
      <c r="F790" s="1"/>
      <c r="G790" s="344"/>
      <c r="H790" s="344"/>
      <c r="I790" s="35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4.25" customHeight="1">
      <c r="A791" s="1"/>
      <c r="B791" s="1"/>
      <c r="C791" s="1"/>
      <c r="D791" s="1"/>
      <c r="E791" s="1"/>
      <c r="F791" s="1"/>
      <c r="G791" s="344"/>
      <c r="H791" s="344"/>
      <c r="I791" s="35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4.25" customHeight="1">
      <c r="A792" s="1"/>
      <c r="B792" s="1"/>
      <c r="C792" s="1"/>
      <c r="D792" s="1"/>
      <c r="E792" s="1"/>
      <c r="F792" s="1"/>
      <c r="G792" s="344"/>
      <c r="H792" s="344"/>
      <c r="I792" s="35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4.25" customHeight="1">
      <c r="A793" s="1"/>
      <c r="B793" s="1"/>
      <c r="C793" s="1"/>
      <c r="D793" s="1"/>
      <c r="E793" s="1"/>
      <c r="F793" s="1"/>
      <c r="G793" s="344"/>
      <c r="H793" s="344"/>
      <c r="I793" s="35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4.25" customHeight="1">
      <c r="A794" s="1"/>
      <c r="B794" s="1"/>
      <c r="C794" s="1"/>
      <c r="D794" s="1"/>
      <c r="E794" s="1"/>
      <c r="F794" s="1"/>
      <c r="G794" s="344"/>
      <c r="H794" s="344"/>
      <c r="I794" s="35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4.25" customHeight="1">
      <c r="A795" s="1"/>
      <c r="B795" s="1"/>
      <c r="C795" s="1"/>
      <c r="D795" s="1"/>
      <c r="E795" s="1"/>
      <c r="F795" s="1"/>
      <c r="G795" s="344"/>
      <c r="H795" s="344"/>
      <c r="I795" s="35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4.25" customHeight="1">
      <c r="A796" s="1"/>
      <c r="B796" s="1"/>
      <c r="C796" s="1"/>
      <c r="D796" s="1"/>
      <c r="E796" s="1"/>
      <c r="F796" s="1"/>
      <c r="G796" s="344"/>
      <c r="H796" s="344"/>
      <c r="I796" s="35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4.25" customHeight="1">
      <c r="A797" s="1"/>
      <c r="B797" s="1"/>
      <c r="C797" s="1"/>
      <c r="D797" s="1"/>
      <c r="E797" s="1"/>
      <c r="F797" s="1"/>
      <c r="G797" s="344"/>
      <c r="H797" s="344"/>
      <c r="I797" s="35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4.25" customHeight="1">
      <c r="A798" s="1"/>
      <c r="B798" s="1"/>
      <c r="C798" s="1"/>
      <c r="D798" s="1"/>
      <c r="E798" s="1"/>
      <c r="F798" s="1"/>
      <c r="G798" s="344"/>
      <c r="H798" s="344"/>
      <c r="I798" s="35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4.25" customHeight="1">
      <c r="A799" s="1"/>
      <c r="B799" s="1"/>
      <c r="C799" s="1"/>
      <c r="D799" s="1"/>
      <c r="E799" s="1"/>
      <c r="F799" s="1"/>
      <c r="G799" s="344"/>
      <c r="H799" s="344"/>
      <c r="I799" s="35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4.25" customHeight="1">
      <c r="A800" s="1"/>
      <c r="B800" s="1"/>
      <c r="C800" s="1"/>
      <c r="D800" s="1"/>
      <c r="E800" s="1"/>
      <c r="F800" s="1"/>
      <c r="G800" s="344"/>
      <c r="H800" s="344"/>
      <c r="I800" s="35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4.25" customHeight="1">
      <c r="A801" s="1"/>
      <c r="B801" s="1"/>
      <c r="C801" s="1"/>
      <c r="D801" s="1"/>
      <c r="E801" s="1"/>
      <c r="F801" s="1"/>
      <c r="G801" s="344"/>
      <c r="H801" s="344"/>
      <c r="I801" s="35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4.25" customHeight="1">
      <c r="A802" s="1"/>
      <c r="B802" s="1"/>
      <c r="C802" s="1"/>
      <c r="D802" s="1"/>
      <c r="E802" s="1"/>
      <c r="F802" s="1"/>
      <c r="G802" s="344"/>
      <c r="H802" s="344"/>
      <c r="I802" s="35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4.25" customHeight="1">
      <c r="A803" s="1"/>
      <c r="B803" s="1"/>
      <c r="C803" s="1"/>
      <c r="D803" s="1"/>
      <c r="E803" s="1"/>
      <c r="F803" s="1"/>
      <c r="G803" s="344"/>
      <c r="H803" s="344"/>
      <c r="I803" s="35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4.25" customHeight="1">
      <c r="A804" s="1"/>
      <c r="B804" s="1"/>
      <c r="C804" s="1"/>
      <c r="D804" s="1"/>
      <c r="E804" s="1"/>
      <c r="F804" s="1"/>
      <c r="G804" s="344"/>
      <c r="H804" s="344"/>
      <c r="I804" s="35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4.25" customHeight="1">
      <c r="A805" s="1"/>
      <c r="B805" s="1"/>
      <c r="C805" s="1"/>
      <c r="D805" s="1"/>
      <c r="E805" s="1"/>
      <c r="F805" s="1"/>
      <c r="G805" s="344"/>
      <c r="H805" s="344"/>
      <c r="I805" s="35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4.25" customHeight="1">
      <c r="A806" s="1"/>
      <c r="B806" s="1"/>
      <c r="C806" s="1"/>
      <c r="D806" s="1"/>
      <c r="E806" s="1"/>
      <c r="F806" s="1"/>
      <c r="G806" s="344"/>
      <c r="H806" s="344"/>
      <c r="I806" s="35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4.25" customHeight="1">
      <c r="A807" s="1"/>
      <c r="B807" s="1"/>
      <c r="C807" s="1"/>
      <c r="D807" s="1"/>
      <c r="E807" s="1"/>
      <c r="F807" s="1"/>
      <c r="G807" s="344"/>
      <c r="H807" s="344"/>
      <c r="I807" s="35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4.25" customHeight="1">
      <c r="A808" s="1"/>
      <c r="B808" s="1"/>
      <c r="C808" s="1"/>
      <c r="D808" s="1"/>
      <c r="E808" s="1"/>
      <c r="F808" s="1"/>
      <c r="G808" s="344"/>
      <c r="H808" s="344"/>
      <c r="I808" s="35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4.25" customHeight="1">
      <c r="A809" s="1"/>
      <c r="B809" s="1"/>
      <c r="C809" s="1"/>
      <c r="D809" s="1"/>
      <c r="E809" s="1"/>
      <c r="F809" s="1"/>
      <c r="G809" s="344"/>
      <c r="H809" s="344"/>
      <c r="I809" s="35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4.25" customHeight="1">
      <c r="A810" s="1"/>
      <c r="B810" s="1"/>
      <c r="C810" s="1"/>
      <c r="D810" s="1"/>
      <c r="E810" s="1"/>
      <c r="F810" s="1"/>
      <c r="G810" s="344"/>
      <c r="H810" s="344"/>
      <c r="I810" s="35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4.25" customHeight="1">
      <c r="A811" s="1"/>
      <c r="B811" s="1"/>
      <c r="C811" s="1"/>
      <c r="D811" s="1"/>
      <c r="E811" s="1"/>
      <c r="F811" s="1"/>
      <c r="G811" s="344"/>
      <c r="H811" s="344"/>
      <c r="I811" s="35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4.25" customHeight="1">
      <c r="A812" s="1"/>
      <c r="B812" s="1"/>
      <c r="C812" s="1"/>
      <c r="D812" s="1"/>
      <c r="E812" s="1"/>
      <c r="F812" s="1"/>
      <c r="G812" s="344"/>
      <c r="H812" s="344"/>
      <c r="I812" s="35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4.25" customHeight="1">
      <c r="A813" s="1"/>
      <c r="B813" s="1"/>
      <c r="C813" s="1"/>
      <c r="D813" s="1"/>
      <c r="E813" s="1"/>
      <c r="F813" s="1"/>
      <c r="G813" s="344"/>
      <c r="H813" s="344"/>
      <c r="I813" s="35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4.25" customHeight="1">
      <c r="A814" s="1"/>
      <c r="B814" s="1"/>
      <c r="C814" s="1"/>
      <c r="D814" s="1"/>
      <c r="E814" s="1"/>
      <c r="F814" s="1"/>
      <c r="G814" s="344"/>
      <c r="H814" s="344"/>
      <c r="I814" s="35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4.25" customHeight="1">
      <c r="A815" s="1"/>
      <c r="B815" s="1"/>
      <c r="C815" s="1"/>
      <c r="D815" s="1"/>
      <c r="E815" s="1"/>
      <c r="F815" s="1"/>
      <c r="G815" s="344"/>
      <c r="H815" s="344"/>
      <c r="I815" s="35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4.25" customHeight="1">
      <c r="A816" s="1"/>
      <c r="B816" s="1"/>
      <c r="C816" s="1"/>
      <c r="D816" s="1"/>
      <c r="E816" s="1"/>
      <c r="F816" s="1"/>
      <c r="G816" s="344"/>
      <c r="H816" s="344"/>
      <c r="I816" s="35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4.25" customHeight="1">
      <c r="A817" s="1"/>
      <c r="B817" s="1"/>
      <c r="C817" s="1"/>
      <c r="D817" s="1"/>
      <c r="E817" s="1"/>
      <c r="F817" s="1"/>
      <c r="G817" s="344"/>
      <c r="H817" s="344"/>
      <c r="I817" s="35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4.25" customHeight="1">
      <c r="A818" s="1"/>
      <c r="B818" s="1"/>
      <c r="C818" s="1"/>
      <c r="D818" s="1"/>
      <c r="E818" s="1"/>
      <c r="F818" s="1"/>
      <c r="G818" s="344"/>
      <c r="H818" s="344"/>
      <c r="I818" s="35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4.25" customHeight="1">
      <c r="A819" s="1"/>
      <c r="B819" s="1"/>
      <c r="C819" s="1"/>
      <c r="D819" s="1"/>
      <c r="E819" s="1"/>
      <c r="F819" s="1"/>
      <c r="G819" s="344"/>
      <c r="H819" s="344"/>
      <c r="I819" s="35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4.25" customHeight="1">
      <c r="A820" s="1"/>
      <c r="B820" s="1"/>
      <c r="C820" s="1"/>
      <c r="D820" s="1"/>
      <c r="E820" s="1"/>
      <c r="F820" s="1"/>
      <c r="G820" s="344"/>
      <c r="H820" s="344"/>
      <c r="I820" s="35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4.25" customHeight="1">
      <c r="A821" s="1"/>
      <c r="B821" s="1"/>
      <c r="C821" s="1"/>
      <c r="D821" s="1"/>
      <c r="E821" s="1"/>
      <c r="F821" s="1"/>
      <c r="G821" s="344"/>
      <c r="H821" s="344"/>
      <c r="I821" s="35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4.25" customHeight="1">
      <c r="A822" s="1"/>
      <c r="B822" s="1"/>
      <c r="C822" s="1"/>
      <c r="D822" s="1"/>
      <c r="E822" s="1"/>
      <c r="F822" s="1"/>
      <c r="G822" s="344"/>
      <c r="H822" s="344"/>
      <c r="I822" s="35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4.25" customHeight="1">
      <c r="A823" s="1"/>
      <c r="B823" s="1"/>
      <c r="C823" s="1"/>
      <c r="D823" s="1"/>
      <c r="E823" s="1"/>
      <c r="F823" s="1"/>
      <c r="G823" s="344"/>
      <c r="H823" s="344"/>
      <c r="I823" s="35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4.25" customHeight="1">
      <c r="A824" s="1"/>
      <c r="B824" s="1"/>
      <c r="C824" s="1"/>
      <c r="D824" s="1"/>
      <c r="E824" s="1"/>
      <c r="F824" s="1"/>
      <c r="G824" s="344"/>
      <c r="H824" s="344"/>
      <c r="I824" s="35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4.25" customHeight="1">
      <c r="A825" s="1"/>
      <c r="B825" s="1"/>
      <c r="C825" s="1"/>
      <c r="D825" s="1"/>
      <c r="E825" s="1"/>
      <c r="F825" s="1"/>
      <c r="G825" s="344"/>
      <c r="H825" s="344"/>
      <c r="I825" s="35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4.25" customHeight="1">
      <c r="A826" s="1"/>
      <c r="B826" s="1"/>
      <c r="C826" s="1"/>
      <c r="D826" s="1"/>
      <c r="E826" s="1"/>
      <c r="F826" s="1"/>
      <c r="G826" s="344"/>
      <c r="H826" s="344"/>
      <c r="I826" s="35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4.25" customHeight="1">
      <c r="A827" s="1"/>
      <c r="B827" s="1"/>
      <c r="C827" s="1"/>
      <c r="D827" s="1"/>
      <c r="E827" s="1"/>
      <c r="F827" s="1"/>
      <c r="G827" s="344"/>
      <c r="H827" s="344"/>
      <c r="I827" s="35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4.25" customHeight="1">
      <c r="A828" s="1"/>
      <c r="B828" s="1"/>
      <c r="C828" s="1"/>
      <c r="D828" s="1"/>
      <c r="E828" s="1"/>
      <c r="F828" s="1"/>
      <c r="G828" s="344"/>
      <c r="H828" s="344"/>
      <c r="I828" s="35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4.25" customHeight="1">
      <c r="A829" s="1"/>
      <c r="B829" s="1"/>
      <c r="C829" s="1"/>
      <c r="D829" s="1"/>
      <c r="E829" s="1"/>
      <c r="F829" s="1"/>
      <c r="G829" s="344"/>
      <c r="H829" s="344"/>
      <c r="I829" s="35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4.25" customHeight="1">
      <c r="A830" s="1"/>
      <c r="B830" s="1"/>
      <c r="C830" s="1"/>
      <c r="D830" s="1"/>
      <c r="E830" s="1"/>
      <c r="F830" s="1"/>
      <c r="G830" s="344"/>
      <c r="H830" s="344"/>
      <c r="I830" s="35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4.25" customHeight="1">
      <c r="A831" s="1"/>
      <c r="B831" s="1"/>
      <c r="C831" s="1"/>
      <c r="D831" s="1"/>
      <c r="E831" s="1"/>
      <c r="F831" s="1"/>
      <c r="G831" s="344"/>
      <c r="H831" s="344"/>
      <c r="I831" s="35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4.25" customHeight="1">
      <c r="A832" s="1"/>
      <c r="B832" s="1"/>
      <c r="C832" s="1"/>
      <c r="D832" s="1"/>
      <c r="E832" s="1"/>
      <c r="F832" s="1"/>
      <c r="G832" s="344"/>
      <c r="H832" s="344"/>
      <c r="I832" s="35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4.25" customHeight="1">
      <c r="A833" s="1"/>
      <c r="B833" s="1"/>
      <c r="C833" s="1"/>
      <c r="D833" s="1"/>
      <c r="E833" s="1"/>
      <c r="F833" s="1"/>
      <c r="G833" s="344"/>
      <c r="H833" s="344"/>
      <c r="I833" s="35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4.25" customHeight="1">
      <c r="A834" s="1"/>
      <c r="B834" s="1"/>
      <c r="C834" s="1"/>
      <c r="D834" s="1"/>
      <c r="E834" s="1"/>
      <c r="F834" s="1"/>
      <c r="G834" s="344"/>
      <c r="H834" s="344"/>
      <c r="I834" s="35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4.25" customHeight="1">
      <c r="A835" s="1"/>
      <c r="B835" s="1"/>
      <c r="C835" s="1"/>
      <c r="D835" s="1"/>
      <c r="E835" s="1"/>
      <c r="F835" s="1"/>
      <c r="G835" s="344"/>
      <c r="H835" s="344"/>
      <c r="I835" s="35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4.25" customHeight="1">
      <c r="A836" s="1"/>
      <c r="B836" s="1"/>
      <c r="C836" s="1"/>
      <c r="D836" s="1"/>
      <c r="E836" s="1"/>
      <c r="F836" s="1"/>
      <c r="G836" s="344"/>
      <c r="H836" s="344"/>
      <c r="I836" s="35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4.25" customHeight="1">
      <c r="A837" s="1"/>
      <c r="B837" s="1"/>
      <c r="C837" s="1"/>
      <c r="D837" s="1"/>
      <c r="E837" s="1"/>
      <c r="F837" s="1"/>
      <c r="G837" s="344"/>
      <c r="H837" s="344"/>
      <c r="I837" s="35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4.25" customHeight="1">
      <c r="A838" s="1"/>
      <c r="B838" s="1"/>
      <c r="C838" s="1"/>
      <c r="D838" s="1"/>
      <c r="E838" s="1"/>
      <c r="F838" s="1"/>
      <c r="G838" s="344"/>
      <c r="H838" s="344"/>
      <c r="I838" s="35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4.25" customHeight="1">
      <c r="A839" s="1"/>
      <c r="B839" s="1"/>
      <c r="C839" s="1"/>
      <c r="D839" s="1"/>
      <c r="E839" s="1"/>
      <c r="F839" s="1"/>
      <c r="G839" s="344"/>
      <c r="H839" s="344"/>
      <c r="I839" s="35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4.25" customHeight="1">
      <c r="A840" s="1"/>
      <c r="B840" s="1"/>
      <c r="C840" s="1"/>
      <c r="D840" s="1"/>
      <c r="E840" s="1"/>
      <c r="F840" s="1"/>
      <c r="G840" s="344"/>
      <c r="H840" s="344"/>
      <c r="I840" s="35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4.25" customHeight="1">
      <c r="A841" s="1"/>
      <c r="B841" s="1"/>
      <c r="C841" s="1"/>
      <c r="D841" s="1"/>
      <c r="E841" s="1"/>
      <c r="F841" s="1"/>
      <c r="G841" s="344"/>
      <c r="H841" s="344"/>
      <c r="I841" s="35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4.25" customHeight="1">
      <c r="A842" s="1"/>
      <c r="B842" s="1"/>
      <c r="C842" s="1"/>
      <c r="D842" s="1"/>
      <c r="E842" s="1"/>
      <c r="F842" s="1"/>
      <c r="G842" s="344"/>
      <c r="H842" s="344"/>
      <c r="I842" s="35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4.25" customHeight="1">
      <c r="A843" s="1"/>
      <c r="B843" s="1"/>
      <c r="C843" s="1"/>
      <c r="D843" s="1"/>
      <c r="E843" s="1"/>
      <c r="F843" s="1"/>
      <c r="G843" s="344"/>
      <c r="H843" s="344"/>
      <c r="I843" s="35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4.25" customHeight="1">
      <c r="A844" s="1"/>
      <c r="B844" s="1"/>
      <c r="C844" s="1"/>
      <c r="D844" s="1"/>
      <c r="E844" s="1"/>
      <c r="F844" s="1"/>
      <c r="G844" s="344"/>
      <c r="H844" s="344"/>
      <c r="I844" s="35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4.25" customHeight="1">
      <c r="A845" s="1"/>
      <c r="B845" s="1"/>
      <c r="C845" s="1"/>
      <c r="D845" s="1"/>
      <c r="E845" s="1"/>
      <c r="F845" s="1"/>
      <c r="G845" s="344"/>
      <c r="H845" s="344"/>
      <c r="I845" s="35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4.25" customHeight="1">
      <c r="A846" s="1"/>
      <c r="B846" s="1"/>
      <c r="C846" s="1"/>
      <c r="D846" s="1"/>
      <c r="E846" s="1"/>
      <c r="F846" s="1"/>
      <c r="G846" s="344"/>
      <c r="H846" s="344"/>
      <c r="I846" s="35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4.25" customHeight="1">
      <c r="A847" s="1"/>
      <c r="B847" s="1"/>
      <c r="C847" s="1"/>
      <c r="D847" s="1"/>
      <c r="E847" s="1"/>
      <c r="F847" s="1"/>
      <c r="G847" s="344"/>
      <c r="H847" s="344"/>
      <c r="I847" s="35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4.25" customHeight="1">
      <c r="A848" s="1"/>
      <c r="B848" s="1"/>
      <c r="C848" s="1"/>
      <c r="D848" s="1"/>
      <c r="E848" s="1"/>
      <c r="F848" s="1"/>
      <c r="G848" s="344"/>
      <c r="H848" s="344"/>
      <c r="I848" s="35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4.25" customHeight="1">
      <c r="A849" s="1"/>
      <c r="B849" s="1"/>
      <c r="C849" s="1"/>
      <c r="D849" s="1"/>
      <c r="E849" s="1"/>
      <c r="F849" s="1"/>
      <c r="G849" s="344"/>
      <c r="H849" s="344"/>
      <c r="I849" s="35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4.25" customHeight="1">
      <c r="A850" s="1"/>
      <c r="B850" s="1"/>
      <c r="C850" s="1"/>
      <c r="D850" s="1"/>
      <c r="E850" s="1"/>
      <c r="F850" s="1"/>
      <c r="G850" s="344"/>
      <c r="H850" s="344"/>
      <c r="I850" s="35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4.25" customHeight="1">
      <c r="A851" s="1"/>
      <c r="B851" s="1"/>
      <c r="C851" s="1"/>
      <c r="D851" s="1"/>
      <c r="E851" s="1"/>
      <c r="F851" s="1"/>
      <c r="G851" s="344"/>
      <c r="H851" s="344"/>
      <c r="I851" s="35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4.25" customHeight="1">
      <c r="A852" s="1"/>
      <c r="B852" s="1"/>
      <c r="C852" s="1"/>
      <c r="D852" s="1"/>
      <c r="E852" s="1"/>
      <c r="F852" s="1"/>
      <c r="G852" s="344"/>
      <c r="H852" s="344"/>
      <c r="I852" s="35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4.25" customHeight="1">
      <c r="A853" s="1"/>
      <c r="B853" s="1"/>
      <c r="C853" s="1"/>
      <c r="D853" s="1"/>
      <c r="E853" s="1"/>
      <c r="F853" s="1"/>
      <c r="G853" s="344"/>
      <c r="H853" s="344"/>
      <c r="I853" s="35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4.25" customHeight="1">
      <c r="A854" s="1"/>
      <c r="B854" s="1"/>
      <c r="C854" s="1"/>
      <c r="D854" s="1"/>
      <c r="E854" s="1"/>
      <c r="F854" s="1"/>
      <c r="G854" s="344"/>
      <c r="H854" s="344"/>
      <c r="I854" s="35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4.25" customHeight="1">
      <c r="A855" s="1"/>
      <c r="B855" s="1"/>
      <c r="C855" s="1"/>
      <c r="D855" s="1"/>
      <c r="E855" s="1"/>
      <c r="F855" s="1"/>
      <c r="G855" s="344"/>
      <c r="H855" s="344"/>
      <c r="I855" s="35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4.25" customHeight="1">
      <c r="A856" s="1"/>
      <c r="B856" s="1"/>
      <c r="C856" s="1"/>
      <c r="D856" s="1"/>
      <c r="E856" s="1"/>
      <c r="F856" s="1"/>
      <c r="G856" s="344"/>
      <c r="H856" s="344"/>
      <c r="I856" s="35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4.25" customHeight="1">
      <c r="A857" s="1"/>
      <c r="B857" s="1"/>
      <c r="C857" s="1"/>
      <c r="D857" s="1"/>
      <c r="E857" s="1"/>
      <c r="F857" s="1"/>
      <c r="G857" s="344"/>
      <c r="H857" s="344"/>
      <c r="I857" s="35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4.25" customHeight="1">
      <c r="A858" s="1"/>
      <c r="B858" s="1"/>
      <c r="C858" s="1"/>
      <c r="D858" s="1"/>
      <c r="E858" s="1"/>
      <c r="F858" s="1"/>
      <c r="G858" s="344"/>
      <c r="H858" s="344"/>
      <c r="I858" s="35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4.25" customHeight="1">
      <c r="A859" s="1"/>
      <c r="B859" s="1"/>
      <c r="C859" s="1"/>
      <c r="D859" s="1"/>
      <c r="E859" s="1"/>
      <c r="F859" s="1"/>
      <c r="G859" s="344"/>
      <c r="H859" s="344"/>
      <c r="I859" s="35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4.25" customHeight="1">
      <c r="A860" s="1"/>
      <c r="B860" s="1"/>
      <c r="C860" s="1"/>
      <c r="D860" s="1"/>
      <c r="E860" s="1"/>
      <c r="F860" s="1"/>
      <c r="G860" s="344"/>
      <c r="H860" s="344"/>
      <c r="I860" s="35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4.25" customHeight="1">
      <c r="A861" s="1"/>
      <c r="B861" s="1"/>
      <c r="C861" s="1"/>
      <c r="D861" s="1"/>
      <c r="E861" s="1"/>
      <c r="F861" s="1"/>
      <c r="G861" s="344"/>
      <c r="H861" s="344"/>
      <c r="I861" s="35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4.25" customHeight="1">
      <c r="A862" s="1"/>
      <c r="B862" s="1"/>
      <c r="C862" s="1"/>
      <c r="D862" s="1"/>
      <c r="E862" s="1"/>
      <c r="F862" s="1"/>
      <c r="G862" s="344"/>
      <c r="H862" s="344"/>
      <c r="I862" s="35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4.25" customHeight="1">
      <c r="A863" s="1"/>
      <c r="B863" s="1"/>
      <c r="C863" s="1"/>
      <c r="D863" s="1"/>
      <c r="E863" s="1"/>
      <c r="F863" s="1"/>
      <c r="G863" s="344"/>
      <c r="H863" s="344"/>
      <c r="I863" s="35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4.25" customHeight="1">
      <c r="A864" s="1"/>
      <c r="B864" s="1"/>
      <c r="C864" s="1"/>
      <c r="D864" s="1"/>
      <c r="E864" s="1"/>
      <c r="F864" s="1"/>
      <c r="G864" s="344"/>
      <c r="H864" s="344"/>
      <c r="I864" s="35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4.25" customHeight="1">
      <c r="A865" s="1"/>
      <c r="B865" s="1"/>
      <c r="C865" s="1"/>
      <c r="D865" s="1"/>
      <c r="E865" s="1"/>
      <c r="F865" s="1"/>
      <c r="G865" s="344"/>
      <c r="H865" s="344"/>
      <c r="I865" s="35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4.25" customHeight="1">
      <c r="A866" s="1"/>
      <c r="B866" s="1"/>
      <c r="C866" s="1"/>
      <c r="D866" s="1"/>
      <c r="E866" s="1"/>
      <c r="F866" s="1"/>
      <c r="G866" s="344"/>
      <c r="H866" s="344"/>
      <c r="I866" s="35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4.25" customHeight="1">
      <c r="A867" s="1"/>
      <c r="B867" s="1"/>
      <c r="C867" s="1"/>
      <c r="D867" s="1"/>
      <c r="E867" s="1"/>
      <c r="F867" s="1"/>
      <c r="G867" s="344"/>
      <c r="H867" s="344"/>
      <c r="I867" s="35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4.25" customHeight="1">
      <c r="A868" s="1"/>
      <c r="B868" s="1"/>
      <c r="C868" s="1"/>
      <c r="D868" s="1"/>
      <c r="E868" s="1"/>
      <c r="F868" s="1"/>
      <c r="G868" s="344"/>
      <c r="H868" s="344"/>
      <c r="I868" s="35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4.25" customHeight="1">
      <c r="A869" s="1"/>
      <c r="B869" s="1"/>
      <c r="C869" s="1"/>
      <c r="D869" s="1"/>
      <c r="E869" s="1"/>
      <c r="F869" s="1"/>
      <c r="G869" s="344"/>
      <c r="H869" s="344"/>
      <c r="I869" s="35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4.25" customHeight="1">
      <c r="A870" s="1"/>
      <c r="B870" s="1"/>
      <c r="C870" s="1"/>
      <c r="D870" s="1"/>
      <c r="E870" s="1"/>
      <c r="F870" s="1"/>
      <c r="G870" s="344"/>
      <c r="H870" s="344"/>
      <c r="I870" s="35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4.25" customHeight="1">
      <c r="A871" s="1"/>
      <c r="B871" s="1"/>
      <c r="C871" s="1"/>
      <c r="D871" s="1"/>
      <c r="E871" s="1"/>
      <c r="F871" s="1"/>
      <c r="G871" s="344"/>
      <c r="H871" s="344"/>
      <c r="I871" s="35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4.25" customHeight="1">
      <c r="A872" s="1"/>
      <c r="B872" s="1"/>
      <c r="C872" s="1"/>
      <c r="D872" s="1"/>
      <c r="E872" s="1"/>
      <c r="F872" s="1"/>
      <c r="G872" s="344"/>
      <c r="H872" s="344"/>
      <c r="I872" s="35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4.25" customHeight="1">
      <c r="A873" s="1"/>
      <c r="B873" s="1"/>
      <c r="C873" s="1"/>
      <c r="D873" s="1"/>
      <c r="E873" s="1"/>
      <c r="F873" s="1"/>
      <c r="G873" s="344"/>
      <c r="H873" s="344"/>
      <c r="I873" s="35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4.25" customHeight="1">
      <c r="A874" s="1"/>
      <c r="B874" s="1"/>
      <c r="C874" s="1"/>
      <c r="D874" s="1"/>
      <c r="E874" s="1"/>
      <c r="F874" s="1"/>
      <c r="G874" s="344"/>
      <c r="H874" s="344"/>
      <c r="I874" s="35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4.25" customHeight="1">
      <c r="A875" s="1"/>
      <c r="B875" s="1"/>
      <c r="C875" s="1"/>
      <c r="D875" s="1"/>
      <c r="E875" s="1"/>
      <c r="F875" s="1"/>
      <c r="G875" s="344"/>
      <c r="H875" s="344"/>
      <c r="I875" s="35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4.25" customHeight="1">
      <c r="A876" s="1"/>
      <c r="B876" s="1"/>
      <c r="C876" s="1"/>
      <c r="D876" s="1"/>
      <c r="E876" s="1"/>
      <c r="F876" s="1"/>
      <c r="G876" s="344"/>
      <c r="H876" s="344"/>
      <c r="I876" s="35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4.25" customHeight="1">
      <c r="A877" s="1"/>
      <c r="B877" s="1"/>
      <c r="C877" s="1"/>
      <c r="D877" s="1"/>
      <c r="E877" s="1"/>
      <c r="F877" s="1"/>
      <c r="G877" s="344"/>
      <c r="H877" s="344"/>
      <c r="I877" s="35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4.25" customHeight="1">
      <c r="A878" s="1"/>
      <c r="B878" s="1"/>
      <c r="C878" s="1"/>
      <c r="D878" s="1"/>
      <c r="E878" s="1"/>
      <c r="F878" s="1"/>
      <c r="G878" s="344"/>
      <c r="H878" s="344"/>
      <c r="I878" s="35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4.25" customHeight="1">
      <c r="A879" s="1"/>
      <c r="B879" s="1"/>
      <c r="C879" s="1"/>
      <c r="D879" s="1"/>
      <c r="E879" s="1"/>
      <c r="F879" s="1"/>
      <c r="G879" s="344"/>
      <c r="H879" s="344"/>
      <c r="I879" s="35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4.25" customHeight="1">
      <c r="A880" s="1"/>
      <c r="B880" s="1"/>
      <c r="C880" s="1"/>
      <c r="D880" s="1"/>
      <c r="E880" s="1"/>
      <c r="F880" s="1"/>
      <c r="G880" s="344"/>
      <c r="H880" s="344"/>
      <c r="I880" s="35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4.25" customHeight="1">
      <c r="A881" s="1"/>
      <c r="B881" s="1"/>
      <c r="C881" s="1"/>
      <c r="D881" s="1"/>
      <c r="E881" s="1"/>
      <c r="F881" s="1"/>
      <c r="G881" s="344"/>
      <c r="H881" s="344"/>
      <c r="I881" s="35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4.25" customHeight="1">
      <c r="A882" s="1"/>
      <c r="B882" s="1"/>
      <c r="C882" s="1"/>
      <c r="D882" s="1"/>
      <c r="E882" s="1"/>
      <c r="F882" s="1"/>
      <c r="G882" s="344"/>
      <c r="H882" s="344"/>
      <c r="I882" s="35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4.25" customHeight="1">
      <c r="A883" s="1"/>
      <c r="B883" s="1"/>
      <c r="C883" s="1"/>
      <c r="D883" s="1"/>
      <c r="E883" s="1"/>
      <c r="F883" s="1"/>
      <c r="G883" s="344"/>
      <c r="H883" s="344"/>
      <c r="I883" s="35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4.25" customHeight="1">
      <c r="A884" s="1"/>
      <c r="B884" s="1"/>
      <c r="C884" s="1"/>
      <c r="D884" s="1"/>
      <c r="E884" s="1"/>
      <c r="F884" s="1"/>
      <c r="G884" s="344"/>
      <c r="H884" s="344"/>
      <c r="I884" s="35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4.25" customHeight="1">
      <c r="A885" s="1"/>
      <c r="B885" s="1"/>
      <c r="C885" s="1"/>
      <c r="D885" s="1"/>
      <c r="E885" s="1"/>
      <c r="F885" s="1"/>
      <c r="G885" s="344"/>
      <c r="H885" s="344"/>
      <c r="I885" s="35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4.25" customHeight="1">
      <c r="A886" s="1"/>
      <c r="B886" s="1"/>
      <c r="C886" s="1"/>
      <c r="D886" s="1"/>
      <c r="E886" s="1"/>
      <c r="F886" s="1"/>
      <c r="G886" s="344"/>
      <c r="H886" s="344"/>
      <c r="I886" s="35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4.25" customHeight="1">
      <c r="A887" s="1"/>
      <c r="B887" s="1"/>
      <c r="C887" s="1"/>
      <c r="D887" s="1"/>
      <c r="E887" s="1"/>
      <c r="F887" s="1"/>
      <c r="G887" s="344"/>
      <c r="H887" s="344"/>
      <c r="I887" s="35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4.25" customHeight="1">
      <c r="A888" s="1"/>
      <c r="B888" s="1"/>
      <c r="C888" s="1"/>
      <c r="D888" s="1"/>
      <c r="E888" s="1"/>
      <c r="F888" s="1"/>
      <c r="G888" s="344"/>
      <c r="H888" s="344"/>
      <c r="I888" s="35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4.25" customHeight="1">
      <c r="A889" s="1"/>
      <c r="B889" s="1"/>
      <c r="C889" s="1"/>
      <c r="D889" s="1"/>
      <c r="E889" s="1"/>
      <c r="F889" s="1"/>
      <c r="G889" s="344"/>
      <c r="H889" s="344"/>
      <c r="I889" s="35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4.25" customHeight="1">
      <c r="A890" s="1"/>
      <c r="B890" s="1"/>
      <c r="C890" s="1"/>
      <c r="D890" s="1"/>
      <c r="E890" s="1"/>
      <c r="F890" s="1"/>
      <c r="G890" s="344"/>
      <c r="H890" s="344"/>
      <c r="I890" s="35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4.25" customHeight="1">
      <c r="A891" s="1"/>
      <c r="B891" s="1"/>
      <c r="C891" s="1"/>
      <c r="D891" s="1"/>
      <c r="E891" s="1"/>
      <c r="F891" s="1"/>
      <c r="G891" s="344"/>
      <c r="H891" s="344"/>
      <c r="I891" s="35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4.25" customHeight="1">
      <c r="A892" s="1"/>
      <c r="B892" s="1"/>
      <c r="C892" s="1"/>
      <c r="D892" s="1"/>
      <c r="E892" s="1"/>
      <c r="F892" s="1"/>
      <c r="G892" s="344"/>
      <c r="H892" s="344"/>
      <c r="I892" s="35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4.25" customHeight="1">
      <c r="A893" s="1"/>
      <c r="B893" s="1"/>
      <c r="C893" s="1"/>
      <c r="D893" s="1"/>
      <c r="E893" s="1"/>
      <c r="F893" s="1"/>
      <c r="G893" s="344"/>
      <c r="H893" s="344"/>
      <c r="I893" s="35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4.25" customHeight="1">
      <c r="A894" s="1"/>
      <c r="B894" s="1"/>
      <c r="C894" s="1"/>
      <c r="D894" s="1"/>
      <c r="E894" s="1"/>
      <c r="F894" s="1"/>
      <c r="G894" s="344"/>
      <c r="H894" s="344"/>
      <c r="I894" s="35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4.25" customHeight="1">
      <c r="A895" s="1"/>
      <c r="B895" s="1"/>
      <c r="C895" s="1"/>
      <c r="D895" s="1"/>
      <c r="E895" s="1"/>
      <c r="F895" s="1"/>
      <c r="G895" s="344"/>
      <c r="H895" s="344"/>
      <c r="I895" s="35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4.25" customHeight="1">
      <c r="A896" s="1"/>
      <c r="B896" s="1"/>
      <c r="C896" s="1"/>
      <c r="D896" s="1"/>
      <c r="E896" s="1"/>
      <c r="F896" s="1"/>
      <c r="G896" s="344"/>
      <c r="H896" s="344"/>
      <c r="I896" s="35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4.25" customHeight="1">
      <c r="A897" s="1"/>
      <c r="B897" s="1"/>
      <c r="C897" s="1"/>
      <c r="D897" s="1"/>
      <c r="E897" s="1"/>
      <c r="F897" s="1"/>
      <c r="G897" s="344"/>
      <c r="H897" s="344"/>
      <c r="I897" s="35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4.25" customHeight="1">
      <c r="A898" s="1"/>
      <c r="B898" s="1"/>
      <c r="C898" s="1"/>
      <c r="D898" s="1"/>
      <c r="E898" s="1"/>
      <c r="F898" s="1"/>
      <c r="G898" s="344"/>
      <c r="H898" s="344"/>
      <c r="I898" s="35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4.25" customHeight="1">
      <c r="A899" s="1"/>
      <c r="B899" s="1"/>
      <c r="C899" s="1"/>
      <c r="D899" s="1"/>
      <c r="E899" s="1"/>
      <c r="F899" s="1"/>
      <c r="G899" s="344"/>
      <c r="H899" s="344"/>
      <c r="I899" s="35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4.25" customHeight="1">
      <c r="A900" s="1"/>
      <c r="B900" s="1"/>
      <c r="C900" s="1"/>
      <c r="D900" s="1"/>
      <c r="E900" s="1"/>
      <c r="F900" s="1"/>
      <c r="G900" s="344"/>
      <c r="H900" s="344"/>
      <c r="I900" s="35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4.25" customHeight="1">
      <c r="A901" s="1"/>
      <c r="B901" s="1"/>
      <c r="C901" s="1"/>
      <c r="D901" s="1"/>
      <c r="E901" s="1"/>
      <c r="F901" s="1"/>
      <c r="G901" s="344"/>
      <c r="H901" s="344"/>
      <c r="I901" s="35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4.25" customHeight="1">
      <c r="A902" s="1"/>
      <c r="B902" s="1"/>
      <c r="C902" s="1"/>
      <c r="D902" s="1"/>
      <c r="E902" s="1"/>
      <c r="F902" s="1"/>
      <c r="G902" s="344"/>
      <c r="H902" s="344"/>
      <c r="I902" s="35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4.25" customHeight="1">
      <c r="A903" s="1"/>
      <c r="B903" s="1"/>
      <c r="C903" s="1"/>
      <c r="D903" s="1"/>
      <c r="E903" s="1"/>
      <c r="F903" s="1"/>
      <c r="G903" s="344"/>
      <c r="H903" s="344"/>
      <c r="I903" s="35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4.25" customHeight="1">
      <c r="A904" s="1"/>
      <c r="B904" s="1"/>
      <c r="C904" s="1"/>
      <c r="D904" s="1"/>
      <c r="E904" s="1"/>
      <c r="F904" s="1"/>
      <c r="G904" s="344"/>
      <c r="H904" s="344"/>
      <c r="I904" s="35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4.25" customHeight="1">
      <c r="A905" s="1"/>
      <c r="B905" s="1"/>
      <c r="C905" s="1"/>
      <c r="D905" s="1"/>
      <c r="E905" s="1"/>
      <c r="F905" s="1"/>
      <c r="G905" s="344"/>
      <c r="H905" s="344"/>
      <c r="I905" s="35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4.25" customHeight="1">
      <c r="A906" s="1"/>
      <c r="B906" s="1"/>
      <c r="C906" s="1"/>
      <c r="D906" s="1"/>
      <c r="E906" s="1"/>
      <c r="F906" s="1"/>
      <c r="G906" s="344"/>
      <c r="H906" s="344"/>
      <c r="I906" s="35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4.25" customHeight="1">
      <c r="A907" s="1"/>
      <c r="B907" s="1"/>
      <c r="C907" s="1"/>
      <c r="D907" s="1"/>
      <c r="E907" s="1"/>
      <c r="F907" s="1"/>
      <c r="G907" s="344"/>
      <c r="H907" s="344"/>
      <c r="I907" s="35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4.25" customHeight="1">
      <c r="A908" s="1"/>
      <c r="B908" s="1"/>
      <c r="C908" s="1"/>
      <c r="D908" s="1"/>
      <c r="E908" s="1"/>
      <c r="F908" s="1"/>
      <c r="G908" s="344"/>
      <c r="H908" s="344"/>
      <c r="I908" s="35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4.25" customHeight="1">
      <c r="A909" s="1"/>
      <c r="B909" s="1"/>
      <c r="C909" s="1"/>
      <c r="D909" s="1"/>
      <c r="E909" s="1"/>
      <c r="F909" s="1"/>
      <c r="G909" s="344"/>
      <c r="H909" s="344"/>
      <c r="I909" s="35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4.25" customHeight="1">
      <c r="A910" s="1"/>
      <c r="B910" s="1"/>
      <c r="C910" s="1"/>
      <c r="D910" s="1"/>
      <c r="E910" s="1"/>
      <c r="F910" s="1"/>
      <c r="G910" s="344"/>
      <c r="H910" s="344"/>
      <c r="I910" s="35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4.25" customHeight="1">
      <c r="A911" s="1"/>
      <c r="B911" s="1"/>
      <c r="C911" s="1"/>
      <c r="D911" s="1"/>
      <c r="E911" s="1"/>
      <c r="F911" s="1"/>
      <c r="G911" s="344"/>
      <c r="H911" s="344"/>
      <c r="I911" s="35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4.25" customHeight="1">
      <c r="A912" s="1"/>
      <c r="B912" s="1"/>
      <c r="C912" s="1"/>
      <c r="D912" s="1"/>
      <c r="E912" s="1"/>
      <c r="F912" s="1"/>
      <c r="G912" s="344"/>
      <c r="H912" s="344"/>
      <c r="I912" s="35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4.25" customHeight="1">
      <c r="A913" s="1"/>
      <c r="B913" s="1"/>
      <c r="C913" s="1"/>
      <c r="D913" s="1"/>
      <c r="E913" s="1"/>
      <c r="F913" s="1"/>
      <c r="G913" s="344"/>
      <c r="H913" s="344"/>
      <c r="I913" s="35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4.25" customHeight="1">
      <c r="A914" s="1"/>
      <c r="B914" s="1"/>
      <c r="C914" s="1"/>
      <c r="D914" s="1"/>
      <c r="E914" s="1"/>
      <c r="F914" s="1"/>
      <c r="G914" s="344"/>
      <c r="H914" s="344"/>
      <c r="I914" s="35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4.25" customHeight="1">
      <c r="A915" s="1"/>
      <c r="B915" s="1"/>
      <c r="C915" s="1"/>
      <c r="D915" s="1"/>
      <c r="E915" s="1"/>
      <c r="F915" s="1"/>
      <c r="G915" s="344"/>
      <c r="H915" s="344"/>
      <c r="I915" s="35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4.25" customHeight="1">
      <c r="A916" s="1"/>
      <c r="B916" s="1"/>
      <c r="C916" s="1"/>
      <c r="D916" s="1"/>
      <c r="E916" s="1"/>
      <c r="F916" s="1"/>
      <c r="G916" s="344"/>
      <c r="H916" s="344"/>
      <c r="I916" s="35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4.25" customHeight="1">
      <c r="A917" s="1"/>
      <c r="B917" s="1"/>
      <c r="C917" s="1"/>
      <c r="D917" s="1"/>
      <c r="E917" s="1"/>
      <c r="F917" s="1"/>
      <c r="G917" s="344"/>
      <c r="H917" s="344"/>
      <c r="I917" s="35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4.25" customHeight="1">
      <c r="A918" s="1"/>
      <c r="B918" s="1"/>
      <c r="C918" s="1"/>
      <c r="D918" s="1"/>
      <c r="E918" s="1"/>
      <c r="F918" s="1"/>
      <c r="G918" s="344"/>
      <c r="H918" s="344"/>
      <c r="I918" s="35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4.25" customHeight="1">
      <c r="A919" s="1"/>
      <c r="B919" s="1"/>
      <c r="C919" s="1"/>
      <c r="D919" s="1"/>
      <c r="E919" s="1"/>
      <c r="F919" s="1"/>
      <c r="G919" s="344"/>
      <c r="H919" s="344"/>
      <c r="I919" s="35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4.25" customHeight="1">
      <c r="A920" s="1"/>
      <c r="B920" s="1"/>
      <c r="C920" s="1"/>
      <c r="D920" s="1"/>
      <c r="E920" s="1"/>
      <c r="F920" s="1"/>
      <c r="G920" s="344"/>
      <c r="H920" s="344"/>
      <c r="I920" s="35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4.25" customHeight="1">
      <c r="A921" s="1"/>
      <c r="B921" s="1"/>
      <c r="C921" s="1"/>
      <c r="D921" s="1"/>
      <c r="E921" s="1"/>
      <c r="F921" s="1"/>
      <c r="G921" s="344"/>
      <c r="H921" s="344"/>
      <c r="I921" s="35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4.25" customHeight="1">
      <c r="A922" s="1"/>
      <c r="B922" s="1"/>
      <c r="C922" s="1"/>
      <c r="D922" s="1"/>
      <c r="E922" s="1"/>
      <c r="F922" s="1"/>
      <c r="G922" s="344"/>
      <c r="H922" s="344"/>
      <c r="I922" s="35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4.25" customHeight="1">
      <c r="A923" s="1"/>
      <c r="B923" s="1"/>
      <c r="C923" s="1"/>
      <c r="D923" s="1"/>
      <c r="E923" s="1"/>
      <c r="F923" s="1"/>
      <c r="G923" s="344"/>
      <c r="H923" s="344"/>
      <c r="I923" s="35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4.25" customHeight="1">
      <c r="A924" s="1"/>
      <c r="B924" s="1"/>
      <c r="C924" s="1"/>
      <c r="D924" s="1"/>
      <c r="E924" s="1"/>
      <c r="F924" s="1"/>
      <c r="G924" s="344"/>
      <c r="H924" s="344"/>
      <c r="I924" s="35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4.25" customHeight="1">
      <c r="A925" s="1"/>
      <c r="B925" s="1"/>
      <c r="C925" s="1"/>
      <c r="D925" s="1"/>
      <c r="E925" s="1"/>
      <c r="F925" s="1"/>
      <c r="G925" s="344"/>
      <c r="H925" s="344"/>
      <c r="I925" s="35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4.25" customHeight="1">
      <c r="A926" s="1"/>
      <c r="B926" s="1"/>
      <c r="C926" s="1"/>
      <c r="D926" s="1"/>
      <c r="E926" s="1"/>
      <c r="F926" s="1"/>
      <c r="G926" s="344"/>
      <c r="H926" s="344"/>
      <c r="I926" s="35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4.25" customHeight="1">
      <c r="A927" s="1"/>
      <c r="B927" s="1"/>
      <c r="C927" s="1"/>
      <c r="D927" s="1"/>
      <c r="E927" s="1"/>
      <c r="F927" s="1"/>
      <c r="G927" s="344"/>
      <c r="H927" s="344"/>
      <c r="I927" s="35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4.25" customHeight="1">
      <c r="A928" s="1"/>
      <c r="B928" s="1"/>
      <c r="C928" s="1"/>
      <c r="D928" s="1"/>
      <c r="E928" s="1"/>
      <c r="F928" s="1"/>
      <c r="G928" s="344"/>
      <c r="H928" s="344"/>
      <c r="I928" s="35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4.25" customHeight="1">
      <c r="A929" s="1"/>
      <c r="B929" s="1"/>
      <c r="C929" s="1"/>
      <c r="D929" s="1"/>
      <c r="E929" s="1"/>
      <c r="F929" s="1"/>
      <c r="G929" s="344"/>
      <c r="H929" s="344"/>
      <c r="I929" s="35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4.25" customHeight="1">
      <c r="A930" s="1"/>
      <c r="B930" s="1"/>
      <c r="C930" s="1"/>
      <c r="D930" s="1"/>
      <c r="E930" s="1"/>
      <c r="F930" s="1"/>
      <c r="G930" s="344"/>
      <c r="H930" s="344"/>
      <c r="I930" s="35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4.25" customHeight="1">
      <c r="A931" s="1"/>
      <c r="B931" s="1"/>
      <c r="C931" s="1"/>
      <c r="D931" s="1"/>
      <c r="E931" s="1"/>
      <c r="F931" s="1"/>
      <c r="G931" s="344"/>
      <c r="H931" s="344"/>
      <c r="I931" s="35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4.25" customHeight="1">
      <c r="A932" s="1"/>
      <c r="B932" s="1"/>
      <c r="C932" s="1"/>
      <c r="D932" s="1"/>
      <c r="E932" s="1"/>
      <c r="F932" s="1"/>
      <c r="G932" s="344"/>
      <c r="H932" s="344"/>
      <c r="I932" s="35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4.25" customHeight="1">
      <c r="A933" s="1"/>
      <c r="B933" s="1"/>
      <c r="C933" s="1"/>
      <c r="D933" s="1"/>
      <c r="E933" s="1"/>
      <c r="F933" s="1"/>
      <c r="G933" s="344"/>
      <c r="H933" s="344"/>
      <c r="I933" s="35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4.25" customHeight="1">
      <c r="A934" s="1"/>
      <c r="B934" s="1"/>
      <c r="C934" s="1"/>
      <c r="D934" s="1"/>
      <c r="E934" s="1"/>
      <c r="F934" s="1"/>
      <c r="G934" s="344"/>
      <c r="H934" s="344"/>
      <c r="I934" s="35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4.25" customHeight="1">
      <c r="A935" s="1"/>
      <c r="B935" s="1"/>
      <c r="C935" s="1"/>
      <c r="D935" s="1"/>
      <c r="E935" s="1"/>
      <c r="F935" s="1"/>
      <c r="G935" s="344"/>
      <c r="H935" s="344"/>
      <c r="I935" s="35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4.25" customHeight="1">
      <c r="A936" s="1"/>
      <c r="B936" s="1"/>
      <c r="C936" s="1"/>
      <c r="D936" s="1"/>
      <c r="E936" s="1"/>
      <c r="F936" s="1"/>
      <c r="G936" s="344"/>
      <c r="H936" s="344"/>
      <c r="I936" s="35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4.25" customHeight="1">
      <c r="A937" s="1"/>
      <c r="B937" s="1"/>
      <c r="C937" s="1"/>
      <c r="D937" s="1"/>
      <c r="E937" s="1"/>
      <c r="F937" s="1"/>
      <c r="G937" s="344"/>
      <c r="H937" s="344"/>
      <c r="I937" s="35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4.25" customHeight="1">
      <c r="A938" s="1"/>
      <c r="B938" s="1"/>
      <c r="C938" s="1"/>
      <c r="D938" s="1"/>
      <c r="E938" s="1"/>
      <c r="F938" s="1"/>
      <c r="G938" s="344"/>
      <c r="H938" s="344"/>
      <c r="I938" s="35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4.25" customHeight="1">
      <c r="A939" s="1"/>
      <c r="B939" s="1"/>
      <c r="C939" s="1"/>
      <c r="D939" s="1"/>
      <c r="E939" s="1"/>
      <c r="F939" s="1"/>
      <c r="G939" s="344"/>
      <c r="H939" s="344"/>
      <c r="I939" s="35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4.25" customHeight="1">
      <c r="A940" s="1"/>
      <c r="B940" s="1"/>
      <c r="C940" s="1"/>
      <c r="D940" s="1"/>
      <c r="E940" s="1"/>
      <c r="F940" s="1"/>
      <c r="G940" s="344"/>
      <c r="H940" s="344"/>
      <c r="I940" s="35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4.25" customHeight="1">
      <c r="A941" s="1"/>
      <c r="B941" s="1"/>
      <c r="C941" s="1"/>
      <c r="D941" s="1"/>
      <c r="E941" s="1"/>
      <c r="F941" s="1"/>
      <c r="G941" s="344"/>
      <c r="H941" s="344"/>
      <c r="I941" s="35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4.25" customHeight="1">
      <c r="A942" s="1"/>
      <c r="B942" s="1"/>
      <c r="C942" s="1"/>
      <c r="D942" s="1"/>
      <c r="E942" s="1"/>
      <c r="F942" s="1"/>
      <c r="G942" s="344"/>
      <c r="H942" s="344"/>
      <c r="I942" s="35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4.25" customHeight="1">
      <c r="A943" s="1"/>
      <c r="B943" s="1"/>
      <c r="C943" s="1"/>
      <c r="D943" s="1"/>
      <c r="E943" s="1"/>
      <c r="F943" s="1"/>
      <c r="G943" s="344"/>
      <c r="H943" s="344"/>
      <c r="I943" s="35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4.25" customHeight="1">
      <c r="A944" s="1"/>
      <c r="B944" s="1"/>
      <c r="C944" s="1"/>
      <c r="D944" s="1"/>
      <c r="E944" s="1"/>
      <c r="F944" s="1"/>
      <c r="G944" s="344"/>
      <c r="H944" s="344"/>
      <c r="I944" s="35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4.25" customHeight="1">
      <c r="A945" s="1"/>
      <c r="B945" s="1"/>
      <c r="C945" s="1"/>
      <c r="D945" s="1"/>
      <c r="E945" s="1"/>
      <c r="F945" s="1"/>
      <c r="G945" s="344"/>
      <c r="H945" s="344"/>
      <c r="I945" s="35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4.25" customHeight="1">
      <c r="A946" s="1"/>
      <c r="B946" s="1"/>
      <c r="C946" s="1"/>
      <c r="D946" s="1"/>
      <c r="E946" s="1"/>
      <c r="F946" s="1"/>
      <c r="G946" s="344"/>
      <c r="H946" s="344"/>
      <c r="I946" s="35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4.25" customHeight="1">
      <c r="A947" s="1"/>
      <c r="B947" s="1"/>
      <c r="C947" s="1"/>
      <c r="D947" s="1"/>
      <c r="E947" s="1"/>
      <c r="F947" s="1"/>
      <c r="G947" s="344"/>
      <c r="H947" s="344"/>
      <c r="I947" s="35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4.25" customHeight="1">
      <c r="A948" s="1"/>
      <c r="B948" s="1"/>
      <c r="C948" s="1"/>
      <c r="D948" s="1"/>
      <c r="E948" s="1"/>
      <c r="F948" s="1"/>
      <c r="G948" s="344"/>
      <c r="H948" s="344"/>
      <c r="I948" s="35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4.25" customHeight="1">
      <c r="A949" s="1"/>
      <c r="B949" s="1"/>
      <c r="C949" s="1"/>
      <c r="D949" s="1"/>
      <c r="E949" s="1"/>
      <c r="F949" s="1"/>
      <c r="G949" s="344"/>
      <c r="H949" s="344"/>
      <c r="I949" s="35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4.25" customHeight="1">
      <c r="A950" s="1"/>
      <c r="B950" s="1"/>
      <c r="C950" s="1"/>
      <c r="D950" s="1"/>
      <c r="E950" s="1"/>
      <c r="F950" s="1"/>
      <c r="G950" s="344"/>
      <c r="H950" s="344"/>
      <c r="I950" s="35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4.25" customHeight="1">
      <c r="A951" s="1"/>
      <c r="B951" s="1"/>
      <c r="C951" s="1"/>
      <c r="D951" s="1"/>
      <c r="E951" s="1"/>
      <c r="F951" s="1"/>
      <c r="G951" s="344"/>
      <c r="H951" s="344"/>
      <c r="I951" s="35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4.25" customHeight="1">
      <c r="A952" s="1"/>
      <c r="B952" s="1"/>
      <c r="C952" s="1"/>
      <c r="D952" s="1"/>
      <c r="E952" s="1"/>
      <c r="F952" s="1"/>
      <c r="G952" s="344"/>
      <c r="H952" s="344"/>
      <c r="I952" s="35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4.25" customHeight="1">
      <c r="A953" s="1"/>
      <c r="B953" s="1"/>
      <c r="C953" s="1"/>
      <c r="D953" s="1"/>
      <c r="E953" s="1"/>
      <c r="F953" s="1"/>
      <c r="G953" s="344"/>
      <c r="H953" s="344"/>
      <c r="I953" s="35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4.25" customHeight="1">
      <c r="A954" s="1"/>
      <c r="B954" s="1"/>
      <c r="C954" s="1"/>
      <c r="D954" s="1"/>
      <c r="E954" s="1"/>
      <c r="F954" s="1"/>
      <c r="G954" s="344"/>
      <c r="H954" s="344"/>
      <c r="I954" s="35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4.25" customHeight="1">
      <c r="A955" s="1"/>
      <c r="B955" s="1"/>
      <c r="C955" s="1"/>
      <c r="D955" s="1"/>
      <c r="E955" s="1"/>
      <c r="F955" s="1"/>
      <c r="G955" s="344"/>
      <c r="H955" s="344"/>
      <c r="I955" s="35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4.25" customHeight="1">
      <c r="A956" s="1"/>
      <c r="B956" s="1"/>
      <c r="C956" s="1"/>
      <c r="D956" s="1"/>
      <c r="E956" s="1"/>
      <c r="F956" s="1"/>
      <c r="G956" s="344"/>
      <c r="H956" s="344"/>
      <c r="I956" s="35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4.25" customHeight="1">
      <c r="A957" s="1"/>
      <c r="B957" s="1"/>
      <c r="C957" s="1"/>
      <c r="D957" s="1"/>
      <c r="E957" s="1"/>
      <c r="F957" s="1"/>
      <c r="G957" s="344"/>
      <c r="H957" s="344"/>
      <c r="I957" s="35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4.25" customHeight="1">
      <c r="A958" s="1"/>
      <c r="B958" s="1"/>
      <c r="C958" s="1"/>
      <c r="D958" s="1"/>
      <c r="E958" s="1"/>
      <c r="F958" s="1"/>
      <c r="G958" s="344"/>
      <c r="H958" s="344"/>
      <c r="I958" s="35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4.25" customHeight="1">
      <c r="A959" s="1"/>
      <c r="B959" s="1"/>
      <c r="C959" s="1"/>
      <c r="D959" s="1"/>
      <c r="E959" s="1"/>
      <c r="F959" s="1"/>
      <c r="G959" s="344"/>
      <c r="H959" s="344"/>
      <c r="I959" s="35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4.25" customHeight="1">
      <c r="A960" s="1"/>
      <c r="B960" s="1"/>
      <c r="C960" s="1"/>
      <c r="D960" s="1"/>
      <c r="E960" s="1"/>
      <c r="F960" s="1"/>
      <c r="G960" s="344"/>
      <c r="H960" s="344"/>
      <c r="I960" s="35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4.25" customHeight="1">
      <c r="A961" s="1"/>
      <c r="B961" s="1"/>
      <c r="C961" s="1"/>
      <c r="D961" s="1"/>
      <c r="E961" s="1"/>
      <c r="F961" s="1"/>
      <c r="G961" s="344"/>
      <c r="H961" s="344"/>
      <c r="I961" s="35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4.25" customHeight="1">
      <c r="A962" s="1"/>
      <c r="B962" s="1"/>
      <c r="C962" s="1"/>
      <c r="D962" s="1"/>
      <c r="E962" s="1"/>
      <c r="F962" s="1"/>
      <c r="G962" s="344"/>
      <c r="H962" s="344"/>
      <c r="I962" s="35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4.25" customHeight="1">
      <c r="A963" s="1"/>
      <c r="B963" s="1"/>
      <c r="C963" s="1"/>
      <c r="D963" s="1"/>
      <c r="E963" s="1"/>
      <c r="F963" s="1"/>
      <c r="G963" s="344"/>
      <c r="H963" s="344"/>
      <c r="I963" s="35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4.25" customHeight="1">
      <c r="A964" s="1"/>
      <c r="B964" s="1"/>
      <c r="C964" s="1"/>
      <c r="D964" s="1"/>
      <c r="E964" s="1"/>
      <c r="F964" s="1"/>
      <c r="G964" s="344"/>
      <c r="H964" s="344"/>
      <c r="I964" s="35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4.25" customHeight="1">
      <c r="A965" s="1"/>
      <c r="B965" s="1"/>
      <c r="C965" s="1"/>
      <c r="D965" s="1"/>
      <c r="E965" s="1"/>
      <c r="F965" s="1"/>
      <c r="G965" s="344"/>
      <c r="H965" s="344"/>
      <c r="I965" s="35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4.25" customHeight="1">
      <c r="A966" s="1"/>
      <c r="B966" s="1"/>
      <c r="C966" s="1"/>
      <c r="D966" s="1"/>
      <c r="E966" s="1"/>
      <c r="F966" s="1"/>
      <c r="G966" s="344"/>
      <c r="H966" s="344"/>
      <c r="I966" s="35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4.25" customHeight="1">
      <c r="A967" s="1"/>
      <c r="B967" s="1"/>
      <c r="C967" s="1"/>
      <c r="D967" s="1"/>
      <c r="E967" s="1"/>
      <c r="F967" s="1"/>
      <c r="G967" s="344"/>
      <c r="H967" s="344"/>
      <c r="I967" s="35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4.25" customHeight="1">
      <c r="A968" s="1"/>
      <c r="B968" s="1"/>
      <c r="C968" s="1"/>
      <c r="D968" s="1"/>
      <c r="E968" s="1"/>
      <c r="F968" s="1"/>
      <c r="G968" s="344"/>
      <c r="H968" s="344"/>
      <c r="I968" s="35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4.25" customHeight="1">
      <c r="A969" s="1"/>
      <c r="B969" s="1"/>
      <c r="C969" s="1"/>
      <c r="D969" s="1"/>
      <c r="E969" s="1"/>
      <c r="F969" s="1"/>
      <c r="G969" s="344"/>
      <c r="H969" s="344"/>
      <c r="I969" s="35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4.25" customHeight="1">
      <c r="A970" s="1"/>
      <c r="B970" s="1"/>
      <c r="C970" s="1"/>
      <c r="D970" s="1"/>
      <c r="E970" s="1"/>
      <c r="F970" s="1"/>
      <c r="G970" s="344"/>
      <c r="H970" s="344"/>
      <c r="I970" s="35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4.25" customHeight="1">
      <c r="A971" s="1"/>
      <c r="B971" s="1"/>
      <c r="C971" s="1"/>
      <c r="D971" s="1"/>
      <c r="E971" s="1"/>
      <c r="F971" s="1"/>
      <c r="G971" s="344"/>
      <c r="H971" s="344"/>
      <c r="I971" s="35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4.25" customHeight="1">
      <c r="A972" s="1"/>
      <c r="B972" s="1"/>
      <c r="C972" s="1"/>
      <c r="D972" s="1"/>
      <c r="E972" s="1"/>
      <c r="F972" s="1"/>
      <c r="G972" s="344"/>
      <c r="H972" s="344"/>
      <c r="I972" s="35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4.25" customHeight="1">
      <c r="A973" s="1"/>
      <c r="B973" s="1"/>
      <c r="C973" s="1"/>
      <c r="D973" s="1"/>
      <c r="E973" s="1"/>
      <c r="F973" s="1"/>
      <c r="G973" s="344"/>
      <c r="H973" s="344"/>
      <c r="I973" s="35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4.25" customHeight="1">
      <c r="A974" s="1"/>
      <c r="B974" s="1"/>
      <c r="C974" s="1"/>
      <c r="D974" s="1"/>
      <c r="E974" s="1"/>
      <c r="F974" s="1"/>
      <c r="G974" s="344"/>
      <c r="H974" s="344"/>
      <c r="I974" s="35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4.25" customHeight="1">
      <c r="A975" s="1"/>
      <c r="B975" s="1"/>
      <c r="C975" s="1"/>
      <c r="D975" s="1"/>
      <c r="E975" s="1"/>
      <c r="F975" s="1"/>
      <c r="G975" s="344"/>
      <c r="H975" s="344"/>
      <c r="I975" s="35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4.25" customHeight="1">
      <c r="A976" s="1"/>
      <c r="B976" s="1"/>
      <c r="C976" s="1"/>
      <c r="D976" s="1"/>
      <c r="E976" s="1"/>
      <c r="F976" s="1"/>
      <c r="G976" s="344"/>
      <c r="H976" s="344"/>
      <c r="I976" s="35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4.25" customHeight="1">
      <c r="A977" s="1"/>
      <c r="B977" s="1"/>
      <c r="C977" s="1"/>
      <c r="D977" s="1"/>
      <c r="E977" s="1"/>
      <c r="F977" s="1"/>
      <c r="G977" s="344"/>
      <c r="H977" s="344"/>
      <c r="I977" s="35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4.25" customHeight="1">
      <c r="A978" s="1"/>
      <c r="B978" s="1"/>
      <c r="C978" s="1"/>
      <c r="D978" s="1"/>
      <c r="E978" s="1"/>
      <c r="F978" s="1"/>
      <c r="G978" s="344"/>
      <c r="H978" s="344"/>
      <c r="I978" s="35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4.25" customHeight="1">
      <c r="A979" s="1"/>
      <c r="B979" s="1"/>
      <c r="C979" s="1"/>
      <c r="D979" s="1"/>
      <c r="E979" s="1"/>
      <c r="F979" s="1"/>
      <c r="G979" s="344"/>
      <c r="H979" s="344"/>
      <c r="I979" s="35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4.25" customHeight="1">
      <c r="A980" s="1"/>
      <c r="B980" s="1"/>
      <c r="C980" s="1"/>
      <c r="D980" s="1"/>
      <c r="E980" s="1"/>
      <c r="F980" s="1"/>
      <c r="G980" s="344"/>
      <c r="H980" s="344"/>
      <c r="I980" s="35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4.25" customHeight="1">
      <c r="A981" s="1"/>
      <c r="B981" s="1"/>
      <c r="C981" s="1"/>
      <c r="D981" s="1"/>
      <c r="E981" s="1"/>
      <c r="F981" s="1"/>
      <c r="G981" s="344"/>
      <c r="H981" s="344"/>
      <c r="I981" s="35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4.25" customHeight="1">
      <c r="A982" s="1"/>
      <c r="B982" s="1"/>
      <c r="C982" s="1"/>
      <c r="D982" s="1"/>
      <c r="E982" s="1"/>
      <c r="F982" s="1"/>
      <c r="G982" s="344"/>
      <c r="H982" s="344"/>
      <c r="I982" s="35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4.25" customHeight="1">
      <c r="A983" s="1"/>
      <c r="B983" s="1"/>
      <c r="C983" s="1"/>
      <c r="D983" s="1"/>
      <c r="E983" s="1"/>
      <c r="F983" s="1"/>
      <c r="G983" s="344"/>
      <c r="H983" s="344"/>
      <c r="I983" s="35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4.25" customHeight="1">
      <c r="A984" s="1"/>
      <c r="B984" s="1"/>
      <c r="C984" s="1"/>
      <c r="D984" s="1"/>
      <c r="E984" s="1"/>
      <c r="F984" s="1"/>
      <c r="G984" s="344"/>
      <c r="H984" s="344"/>
      <c r="I984" s="35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4.25" customHeight="1">
      <c r="A985" s="1"/>
      <c r="B985" s="1"/>
      <c r="C985" s="1"/>
      <c r="D985" s="1"/>
      <c r="E985" s="1"/>
      <c r="F985" s="1"/>
      <c r="G985" s="344"/>
      <c r="H985" s="344"/>
      <c r="I985" s="35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4.25" customHeight="1">
      <c r="A986" s="1"/>
      <c r="B986" s="1"/>
      <c r="C986" s="1"/>
      <c r="D986" s="1"/>
      <c r="E986" s="1"/>
      <c r="F986" s="1"/>
      <c r="G986" s="344"/>
      <c r="H986" s="344"/>
      <c r="I986" s="35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4.25" customHeight="1">
      <c r="A987" s="1"/>
      <c r="B987" s="1"/>
      <c r="C987" s="1"/>
      <c r="D987" s="1"/>
      <c r="E987" s="1"/>
      <c r="F987" s="1"/>
      <c r="G987" s="344"/>
      <c r="H987" s="344"/>
      <c r="I987" s="35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4.25" customHeight="1">
      <c r="A988" s="1"/>
      <c r="B988" s="1"/>
      <c r="C988" s="1"/>
      <c r="D988" s="1"/>
      <c r="E988" s="1"/>
      <c r="F988" s="1"/>
      <c r="G988" s="344"/>
      <c r="H988" s="344"/>
      <c r="I988" s="35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4.25" customHeight="1">
      <c r="A989" s="1"/>
      <c r="B989" s="1"/>
      <c r="C989" s="1"/>
      <c r="D989" s="1"/>
      <c r="E989" s="1"/>
      <c r="F989" s="1"/>
      <c r="G989" s="344"/>
      <c r="H989" s="344"/>
      <c r="I989" s="35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4.25" customHeight="1">
      <c r="A990" s="1"/>
      <c r="B990" s="1"/>
      <c r="C990" s="1"/>
      <c r="D990" s="1"/>
      <c r="E990" s="1"/>
      <c r="F990" s="1"/>
      <c r="G990" s="344"/>
      <c r="H990" s="344"/>
      <c r="I990" s="35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4.25" customHeight="1">
      <c r="A991" s="1"/>
      <c r="B991" s="1"/>
      <c r="C991" s="1"/>
      <c r="D991" s="1"/>
      <c r="E991" s="1"/>
      <c r="F991" s="1"/>
      <c r="G991" s="344"/>
      <c r="H991" s="344"/>
      <c r="I991" s="35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4.25" customHeight="1">
      <c r="A992" s="1"/>
      <c r="B992" s="1"/>
      <c r="C992" s="1"/>
      <c r="D992" s="1"/>
      <c r="E992" s="1"/>
      <c r="F992" s="1"/>
      <c r="G992" s="344"/>
      <c r="H992" s="344"/>
      <c r="I992" s="35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4.25" customHeight="1">
      <c r="A993" s="1"/>
      <c r="B993" s="1"/>
      <c r="C993" s="1"/>
      <c r="D993" s="1"/>
      <c r="E993" s="1"/>
      <c r="F993" s="1"/>
      <c r="G993" s="344"/>
      <c r="H993" s="344"/>
      <c r="I993" s="35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4.25" customHeight="1">
      <c r="A994" s="1"/>
      <c r="B994" s="1"/>
      <c r="C994" s="1"/>
      <c r="D994" s="1"/>
      <c r="E994" s="1"/>
      <c r="F994" s="1"/>
      <c r="G994" s="344"/>
      <c r="H994" s="344"/>
      <c r="I994" s="35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4.25" customHeight="1">
      <c r="A995" s="1"/>
      <c r="B995" s="1"/>
      <c r="C995" s="1"/>
      <c r="D995" s="1"/>
      <c r="E995" s="1"/>
      <c r="F995" s="1"/>
      <c r="G995" s="344"/>
      <c r="H995" s="344"/>
      <c r="I995" s="35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4.25" customHeight="1">
      <c r="A996" s="1"/>
      <c r="B996" s="1"/>
      <c r="C996" s="1"/>
      <c r="D996" s="1"/>
      <c r="E996" s="1"/>
      <c r="F996" s="1"/>
      <c r="G996" s="344"/>
      <c r="H996" s="344"/>
      <c r="I996" s="35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4.25" customHeight="1">
      <c r="A997" s="1"/>
      <c r="B997" s="1"/>
      <c r="C997" s="1"/>
      <c r="D997" s="1"/>
      <c r="E997" s="1"/>
      <c r="F997" s="1"/>
      <c r="G997" s="344"/>
      <c r="H997" s="344"/>
      <c r="I997" s="35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4.25" customHeight="1">
      <c r="A998" s="1"/>
      <c r="B998" s="1"/>
      <c r="C998" s="1"/>
      <c r="D998" s="1"/>
      <c r="E998" s="1"/>
      <c r="F998" s="1"/>
      <c r="G998" s="344"/>
      <c r="H998" s="344"/>
      <c r="I998" s="35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4.25" customHeight="1">
      <c r="A999" s="1"/>
      <c r="B999" s="1"/>
      <c r="C999" s="1"/>
      <c r="D999" s="1"/>
      <c r="E999" s="1"/>
      <c r="F999" s="1"/>
      <c r="G999" s="344"/>
      <c r="H999" s="344"/>
      <c r="I999" s="35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4.25" customHeight="1">
      <c r="A1000" s="1"/>
      <c r="B1000" s="1"/>
      <c r="C1000" s="1"/>
      <c r="D1000" s="1"/>
      <c r="E1000" s="1"/>
      <c r="F1000" s="1"/>
      <c r="G1000" s="344"/>
      <c r="H1000" s="344"/>
      <c r="I1000" s="35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mergeCells count="32">
    <mergeCell ref="C4:H4"/>
    <mergeCell ref="O4:T4"/>
    <mergeCell ref="C5:H5"/>
    <mergeCell ref="C6:C7"/>
    <mergeCell ref="D6:D7"/>
    <mergeCell ref="E6:E7"/>
    <mergeCell ref="H6:H7"/>
    <mergeCell ref="O17:T17"/>
    <mergeCell ref="O18:T18"/>
    <mergeCell ref="O19:O20"/>
    <mergeCell ref="P19:P20"/>
    <mergeCell ref="Q19:Q20"/>
    <mergeCell ref="R19:R20"/>
    <mergeCell ref="S19:S20"/>
    <mergeCell ref="T19:T20"/>
    <mergeCell ref="O5:T5"/>
    <mergeCell ref="O6:O7"/>
    <mergeCell ref="P6:P7"/>
    <mergeCell ref="Q6:Q7"/>
    <mergeCell ref="R6:R7"/>
    <mergeCell ref="S6:S7"/>
    <mergeCell ref="T6:T7"/>
    <mergeCell ref="F19:F20"/>
    <mergeCell ref="G19:G20"/>
    <mergeCell ref="F6:F7"/>
    <mergeCell ref="G6:G7"/>
    <mergeCell ref="C17:H17"/>
    <mergeCell ref="C18:H18"/>
    <mergeCell ref="C19:C20"/>
    <mergeCell ref="D19:D20"/>
    <mergeCell ref="E19:E20"/>
    <mergeCell ref="H19:H20"/>
  </mergeCells>
  <printOptions/>
  <pageMargins bottom="0.7875" footer="0.0" header="0.0" left="0.511805555555555" right="0.511805555555555" top="0.78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2021-09-16T02:29:27Z</dcterms:created>
  <dc:creator>Gabriela Cadengue</dc:creator>
</cp:coreProperties>
</file>